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alfa\yldine\P_ravikindlustushyvitised\P3_yldarstiabi\7_Koostoo_suhtlus\Worldbank\Indikaatorite_avaldamine_haiglate_lõikes\2016\Excelid_2015\"/>
    </mc:Choice>
  </mc:AlternateContent>
  <bookViews>
    <workbookView xWindow="0" yWindow="0" windowWidth="28800" windowHeight="11835"/>
  </bookViews>
  <sheets>
    <sheet name="Tabel 28,29,30,31,32" sheetId="2"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6" i="2" l="1"/>
  <c r="G146" i="2"/>
  <c r="H145" i="2"/>
  <c r="G145" i="2"/>
  <c r="H144" i="2"/>
  <c r="G144" i="2"/>
  <c r="H143" i="2"/>
  <c r="G143" i="2"/>
  <c r="H142" i="2"/>
  <c r="G142" i="2"/>
  <c r="H110" i="2"/>
  <c r="G110" i="2"/>
  <c r="H109" i="2"/>
  <c r="G109" i="2"/>
  <c r="H108" i="2"/>
  <c r="G108" i="2"/>
  <c r="H107" i="2"/>
  <c r="G107" i="2"/>
  <c r="H106" i="2"/>
  <c r="G106" i="2"/>
  <c r="H78" i="2"/>
  <c r="G78" i="2"/>
  <c r="H77" i="2"/>
  <c r="G77" i="2"/>
  <c r="H76" i="2"/>
  <c r="G76" i="2"/>
  <c r="H75" i="2"/>
  <c r="G75" i="2"/>
  <c r="H74" i="2"/>
  <c r="G74" i="2"/>
  <c r="L46" i="2"/>
  <c r="H46" i="2"/>
  <c r="G46" i="2"/>
  <c r="H45" i="2"/>
  <c r="G45" i="2"/>
  <c r="H44" i="2"/>
  <c r="G44" i="2"/>
  <c r="H43" i="2"/>
  <c r="G43" i="2"/>
  <c r="H42" i="2"/>
  <c r="G42" i="2"/>
  <c r="J37" i="2"/>
  <c r="H14" i="2"/>
  <c r="G14" i="2"/>
  <c r="H13" i="2"/>
  <c r="G13" i="2"/>
  <c r="H12" i="2"/>
  <c r="G12" i="2"/>
  <c r="H11" i="2"/>
  <c r="G11" i="2"/>
  <c r="H10" i="2"/>
  <c r="G10" i="2"/>
</calcChain>
</file>

<file path=xl/sharedStrings.xml><?xml version="1.0" encoding="utf-8"?>
<sst xmlns="http://schemas.openxmlformats.org/spreadsheetml/2006/main" count="562" uniqueCount="266">
  <si>
    <t>Indikaator 5. Statsionaarse aktiivravi järgne puudulik jätkuravi</t>
  </si>
  <si>
    <t>Indikaatori kirjeldus:</t>
  </si>
  <si>
    <t>Tabel 5.1.1: Statsionaarse aktiivravi jätkuravi ägeda südamelihase infarktiga patsientidele teenuseosutaja tüübi järgi</t>
  </si>
  <si>
    <t>Äge südamelihase infarkt</t>
  </si>
  <si>
    <t>PA/AE 30 päeva jooksul</t>
  </si>
  <si>
    <t>PA/AE 90 päeva jooksul</t>
  </si>
  <si>
    <t>Teenuseosutaja tüüp</t>
  </si>
  <si>
    <t>Piirkondlik haigla</t>
  </si>
  <si>
    <t>Keskhaigla</t>
  </si>
  <si>
    <t>Üldhaigla</t>
  </si>
  <si>
    <t>HVA-välised teenuseosutajad</t>
  </si>
  <si>
    <t>Kõik teenuseosutajad</t>
  </si>
  <si>
    <t>Tabel 5.1.2: Statsionaarse aktiivravi jätkuravi ägeda südamelihase infarktiga patsientidele raviasutuse järgi</t>
  </si>
  <si>
    <t>Haigla tüüp</t>
  </si>
  <si>
    <t>Raviasutus</t>
  </si>
  <si>
    <t>SA Põhja-Eesti Regionaalhaigla</t>
  </si>
  <si>
    <t>SA Tartu Ülikooli Kliinikum</t>
  </si>
  <si>
    <t>AS Ida-Tallinna Keskhaigla</t>
  </si>
  <si>
    <t>AS Lääne-Tallinna Keskhaigla</t>
  </si>
  <si>
    <t>SA Ida-Viru Keskhaigla</t>
  </si>
  <si>
    <t>SA Pärnu Haigla</t>
  </si>
  <si>
    <t>AS Järvamaa Haigla</t>
  </si>
  <si>
    <t>Kuressaare Haigla SA</t>
  </si>
  <si>
    <t>SA Läänemaa Haigla</t>
  </si>
  <si>
    <t>AS Rakvere Haigla</t>
  </si>
  <si>
    <t>AS Lõuna-Eesti Haigla</t>
  </si>
  <si>
    <t>SA Narva Haigla</t>
  </si>
  <si>
    <t>SA Viljandi Haigla</t>
  </si>
  <si>
    <t>AS Valga Haigla</t>
  </si>
  <si>
    <t>SA Hiiumaa Haigla</t>
  </si>
  <si>
    <t>AS Põlva Haigla</t>
  </si>
  <si>
    <t>SA Raplamaa Haigla</t>
  </si>
  <si>
    <t>SA Jõgeva Haigla</t>
  </si>
  <si>
    <t>HVA raviasutused kokku:</t>
  </si>
  <si>
    <t>Tabel 5.2.1: Statsionaarse aktiivravi jätkuravi insuldipatsientidele teenuseosutaja tüübi järgi</t>
  </si>
  <si>
    <t>Insult</t>
  </si>
  <si>
    <t>Tabel 5.2.2: Statsionaarse aktiivravi jätkuravi insuldipatsientidele raviasutuse järgi</t>
  </si>
  <si>
    <t>Tabel 5.3.1: Statsionaarse aktiivravi jätkuravi südamepuudulikkusega patsientidele teenuseosutaja tüübi järgi</t>
  </si>
  <si>
    <t>Südamepuudulikkus</t>
  </si>
  <si>
    <t>Tabel 5.3.2: Statsionaarse aktiivravi jätkuravi südamepuudulikkusega patsientidele raviasutuse järgi</t>
  </si>
  <si>
    <t>Tabel 5.4.1: Statsionaarse aktiivravi järelravi puusamurruga patsientidele teenuseosutaja tüübi järgi</t>
  </si>
  <si>
    <t>Puusamurd</t>
  </si>
  <si>
    <t>Tabel 5.4.2: Statsionaarse aktiivravi järelravi puusamurruga patsientidele raviasutuse järgi</t>
  </si>
  <si>
    <t>Tabel 5.5.1: Statsionaarse aktiivravi jätkuravi koletsüstektoomia patsientidele teenuseosutaja tüübi järgi</t>
  </si>
  <si>
    <t>Koletsüstektoomia</t>
  </si>
  <si>
    <t>-</t>
  </si>
  <si>
    <t>Tabel 5.5.2: Statsionaarse aktiivravi jätkuravi koletsüstektoomia patsientidele raviasutuse järgi</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</si>
  <si>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</si>
  <si>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r>
      <t>Indikaator võimaldab teha kindlaks nende vastava haigusega patsientide määra, kes käisid järelvisiidil kas (i) perearsti või (ii) ambulatoorse eriarsti juures kas (a) 30 või (b) 90 päeva jooksul pärast statsionaarse aktiivravi järgset haiglast väljakirjutamist. Analüüsis arvestati üksnes statsionaarset aktiivravi saanud ja vastava põhidiagnoosi koodiga patsiente, kes ei surnud 90 päeva jooksul pärast haiglast väljakirjutamist. Ambulatoorne visiit läks arvesse järelvisiidina, kui see tehti enne järgmist statsionaarset raviepisoodi ja kui pandi mis tahes asjakohane diagnoos vastava haiguse seisukohast.</t>
    </r>
    <r>
      <rPr>
        <vertAlign val="superscript"/>
        <sz val="11"/>
        <color rgb="FF000000"/>
        <rFont val="Times New Roman"/>
        <family val="1"/>
      </rPr>
      <t>1</t>
    </r>
  </si>
  <si>
    <t>Juhtumeid kokku 
(2013)</t>
  </si>
  <si>
    <t>Juhtumeid kokku
 (2014)</t>
  </si>
  <si>
    <t>Juhtumeid kokku
 (2015)</t>
  </si>
  <si>
    <t>Juhtumeid kokku
 (2016)</t>
  </si>
  <si>
    <t>95% usaldusvahemik</t>
  </si>
  <si>
    <t>45-50%</t>
  </si>
  <si>
    <t>58-63%</t>
  </si>
  <si>
    <t>32-37%</t>
  </si>
  <si>
    <t>46-52%</t>
  </si>
  <si>
    <t>30-37%</t>
  </si>
  <si>
    <t>46-53%</t>
  </si>
  <si>
    <t>27-50%</t>
  </si>
  <si>
    <t>38-61%</t>
  </si>
  <si>
    <t>39-42%</t>
  </si>
  <si>
    <t>53-56%</t>
  </si>
  <si>
    <t>Juhtumeid kokku (2014)</t>
  </si>
  <si>
    <t>Juhtumeid kokku (2015)</t>
  </si>
  <si>
    <t>Juhtumeid kokku (2016)</t>
  </si>
  <si>
    <t>42-48%</t>
  </si>
  <si>
    <t>55-61%</t>
  </si>
  <si>
    <t>49-57%</t>
  </si>
  <si>
    <t>63-71%</t>
  </si>
  <si>
    <t>32-43%</t>
  </si>
  <si>
    <t>44-55%</t>
  </si>
  <si>
    <t>20-33%</t>
  </si>
  <si>
    <t>35-50%</t>
  </si>
  <si>
    <t>29-38%</t>
  </si>
  <si>
    <t>45-55%</t>
  </si>
  <si>
    <t>31-45%</t>
  </si>
  <si>
    <t>45-59%</t>
  </si>
  <si>
    <t>25-65%</t>
  </si>
  <si>
    <t>43-81%</t>
  </si>
  <si>
    <t>4-40%</t>
  </si>
  <si>
    <t>10-51%</t>
  </si>
  <si>
    <t>4-27%</t>
  </si>
  <si>
    <t>13-43%</t>
  </si>
  <si>
    <t>14-35%</t>
  </si>
  <si>
    <t>28-51%</t>
  </si>
  <si>
    <t>29-51%</t>
  </si>
  <si>
    <t>20-62%</t>
  </si>
  <si>
    <t>36-51%</t>
  </si>
  <si>
    <t>50-65%</t>
  </si>
  <si>
    <t>33-58%</t>
  </si>
  <si>
    <t>48-72%</t>
  </si>
  <si>
    <t>16-45%</t>
  </si>
  <si>
    <t>30-63%</t>
  </si>
  <si>
    <t>6-51%</t>
  </si>
  <si>
    <t>30-81%</t>
  </si>
  <si>
    <t>16-55%</t>
  </si>
  <si>
    <t>30-70%</t>
  </si>
  <si>
    <t>24-55%</t>
  </si>
  <si>
    <t>33-65%</t>
  </si>
  <si>
    <t>19-36%</t>
  </si>
  <si>
    <t>35-54%</t>
  </si>
  <si>
    <t>PA-perearst</t>
  </si>
  <si>
    <t>AE- ambulatoorne eriarst</t>
  </si>
  <si>
    <t>Juhtumeid kokku
(2013)</t>
  </si>
  <si>
    <t>Juhtumeid kokku
(2014)</t>
  </si>
  <si>
    <t>Juhtumeid kokku
(2015)</t>
  </si>
  <si>
    <t>Juhtumeid kokku
(2016)</t>
  </si>
  <si>
    <t>39-46%</t>
  </si>
  <si>
    <t>51-58%</t>
  </si>
  <si>
    <t>40-46%</t>
  </si>
  <si>
    <t>52-59%</t>
  </si>
  <si>
    <t>31-38%</t>
  </si>
  <si>
    <t>41-48%</t>
  </si>
  <si>
    <t>33-44%</t>
  </si>
  <si>
    <t>38-49%</t>
  </si>
  <si>
    <t>49-53%</t>
  </si>
  <si>
    <t>Juhtumeid kokku 
(2014)</t>
  </si>
  <si>
    <t>Juhtumeid kokku 
(2015)</t>
  </si>
  <si>
    <t>Juhtumeid kokku 
(2016)</t>
  </si>
  <si>
    <t>37-46%</t>
  </si>
  <si>
    <t>50-58%</t>
  </si>
  <si>
    <t>50-61%</t>
  </si>
  <si>
    <t>37-48%</t>
  </si>
  <si>
    <t>51-62%</t>
  </si>
  <si>
    <t>39-53%</t>
  </si>
  <si>
    <t>53-67%</t>
  </si>
  <si>
    <t>46-59%</t>
  </si>
  <si>
    <t>28-45%</t>
  </si>
  <si>
    <t>42-59%</t>
  </si>
  <si>
    <t>27-55%</t>
  </si>
  <si>
    <t>41-69%</t>
  </si>
  <si>
    <t>11-32%</t>
  </si>
  <si>
    <t>12-34%</t>
  </si>
  <si>
    <t>11-49%</t>
  </si>
  <si>
    <t>21-61%</t>
  </si>
  <si>
    <t>31-55%</t>
  </si>
  <si>
    <t>35-59%</t>
  </si>
  <si>
    <t>26-49%</t>
  </si>
  <si>
    <t>33-57%</t>
  </si>
  <si>
    <t>30-49%</t>
  </si>
  <si>
    <t>41-60%</t>
  </si>
  <si>
    <t>28-46%</t>
  </si>
  <si>
    <t>34-53%</t>
  </si>
  <si>
    <t>12-39%</t>
  </si>
  <si>
    <t>22-51%</t>
  </si>
  <si>
    <t>21-66%</t>
  </si>
  <si>
    <t>44-86%</t>
  </si>
  <si>
    <t>22-49%</t>
  </si>
  <si>
    <t>31-59%</t>
  </si>
  <si>
    <t>3-46%</t>
  </si>
  <si>
    <t>15-68%</t>
  </si>
  <si>
    <t>21-50%</t>
  </si>
  <si>
    <t>33-63%</t>
  </si>
  <si>
    <t>39-43%</t>
  </si>
  <si>
    <t>50-54%</t>
  </si>
  <si>
    <t>22-33%</t>
  </si>
  <si>
    <t>35-47%</t>
  </si>
  <si>
    <t>25-40%</t>
  </si>
  <si>
    <t>35-52%</t>
  </si>
  <si>
    <t>25-30%</t>
  </si>
  <si>
    <t>5-49%</t>
  </si>
  <si>
    <t>18-67%</t>
  </si>
  <si>
    <t>40-45%</t>
  </si>
  <si>
    <t>8-65%</t>
  </si>
  <si>
    <t>35-92%</t>
  </si>
  <si>
    <t>34-46%</t>
  </si>
  <si>
    <t>11-54%</t>
  </si>
  <si>
    <t>18-64%</t>
  </si>
  <si>
    <t>12-80%</t>
  </si>
  <si>
    <t>22-42%</t>
  </si>
  <si>
    <t>32-53%</t>
  </si>
  <si>
    <t>21-53%</t>
  </si>
  <si>
    <t>32-65%</t>
  </si>
  <si>
    <t>17-57%</t>
  </si>
  <si>
    <t>35-76%</t>
  </si>
  <si>
    <t>14-34%</t>
  </si>
  <si>
    <t>23-45%</t>
  </si>
  <si>
    <t>7-25%</t>
  </si>
  <si>
    <t>20-42%</t>
  </si>
  <si>
    <t>21-51%</t>
  </si>
  <si>
    <t>40-71%</t>
  </si>
  <si>
    <t>13-30%</t>
  </si>
  <si>
    <t>34-55%</t>
  </si>
  <si>
    <t>27-38%</t>
  </si>
  <si>
    <t>42-54%</t>
  </si>
  <si>
    <t>18-35%</t>
  </si>
  <si>
    <t>32-52%</t>
  </si>
  <si>
    <t>24-36%</t>
  </si>
  <si>
    <t>34-47%</t>
  </si>
  <si>
    <t>13-54%</t>
  </si>
  <si>
    <t>24-68%</t>
  </si>
  <si>
    <t>15-31%</t>
  </si>
  <si>
    <t>19-40%</t>
  </si>
  <si>
    <t>42-64%</t>
  </si>
  <si>
    <t>17-37%</t>
  </si>
  <si>
    <t>32-55%</t>
  </si>
  <si>
    <t>18-28%</t>
  </si>
  <si>
    <t>29-40%</t>
  </si>
  <si>
    <t>14-33%</t>
  </si>
  <si>
    <t>31-52%</t>
  </si>
  <si>
    <t>17-28%</t>
  </si>
  <si>
    <t>24-35%</t>
  </si>
  <si>
    <t>23-37%</t>
  </si>
  <si>
    <t>30-44%</t>
  </si>
  <si>
    <t>21-27%</t>
  </si>
  <si>
    <t>31-37%</t>
  </si>
  <si>
    <t>17-31%</t>
  </si>
  <si>
    <t>26-41%</t>
  </si>
  <si>
    <t>16-29%</t>
  </si>
  <si>
    <t>29-44%</t>
  </si>
  <si>
    <t>2-87%</t>
  </si>
  <si>
    <t>0-80%</t>
  </si>
  <si>
    <t>14-36%</t>
  </si>
  <si>
    <t>35-61%</t>
  </si>
  <si>
    <t>7-46%</t>
  </si>
  <si>
    <t>5-100%</t>
  </si>
  <si>
    <t>0,9-19%</t>
  </si>
  <si>
    <t>8-35%</t>
  </si>
  <si>
    <t>3-35%</t>
  </si>
  <si>
    <t>6-40%</t>
  </si>
  <si>
    <t>4-56%</t>
  </si>
  <si>
    <t>19-57%</t>
  </si>
  <si>
    <t>21-44%</t>
  </si>
  <si>
    <t>27-52%</t>
  </si>
  <si>
    <t>8-44%</t>
  </si>
  <si>
    <t>14-53%</t>
  </si>
  <si>
    <t>3-34%</t>
  </si>
  <si>
    <t>11-47%</t>
  </si>
  <si>
    <t>9-42%</t>
  </si>
  <si>
    <t>11-45%</t>
  </si>
  <si>
    <t>19-26%</t>
  </si>
  <si>
    <t>34-40%</t>
  </si>
  <si>
    <t>53-59%</t>
  </si>
  <si>
    <t>47-55%</t>
  </si>
  <si>
    <t>2-88%</t>
  </si>
  <si>
    <t>0-69%</t>
  </si>
  <si>
    <t>45-49%</t>
  </si>
  <si>
    <t>47-51%</t>
  </si>
  <si>
    <t>27-36%</t>
  </si>
  <si>
    <t>31-39%</t>
  </si>
  <si>
    <t>32-41%</t>
  </si>
  <si>
    <t>35-44%</t>
  </si>
  <si>
    <t>39-49%</t>
  </si>
  <si>
    <t>41-52%</t>
  </si>
  <si>
    <t>74-84%</t>
  </si>
  <si>
    <t>75-85%</t>
  </si>
  <si>
    <t>58-72%</t>
  </si>
  <si>
    <t>60-74%</t>
  </si>
  <si>
    <t>34-48%</t>
  </si>
  <si>
    <t>36-59%</t>
  </si>
  <si>
    <t>37-61%</t>
  </si>
  <si>
    <t>27-51%</t>
  </si>
  <si>
    <t>28-52%</t>
  </si>
  <si>
    <t>35-75%</t>
  </si>
  <si>
    <t>39-78%</t>
  </si>
  <si>
    <t>37-59%</t>
  </si>
  <si>
    <t>44-65%</t>
  </si>
  <si>
    <t>41-58%</t>
  </si>
  <si>
    <t>44-61%</t>
  </si>
  <si>
    <t>69-91%</t>
  </si>
  <si>
    <t>34-57%</t>
  </si>
  <si>
    <t>46-76%</t>
  </si>
  <si>
    <t>30-75%</t>
  </si>
  <si>
    <t>37-77%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</si>
</sst>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1" x14ac:knownFonts="1">
    <font>
      <sz val="11"/>
      <color theme="1"/>
      <name val="Calibri"/>
      <family val="2"/>
      <charset val="186"/>
      <scheme val="minor"/>
    </font>
    <font>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b/>
      <sz val="11"/>
      <color theme="1"/>
      <name val="Calibri"/>
      <family val="2"/>
      <scheme val="minor"/>
    </font>
    <font>
      <u/>
      <sz val="11"/>
      <color theme="10"/>
      <name val="Calibri"/>
      <family val="2"/>
      <scheme val="minor"/>
    </font>
    <font>
      <u/>
      <vertAlign val="superscript"/>
      <sz val="11"/>
      <color theme="10"/>
      <name val="Calibri"/>
      <family val="2"/>
      <scheme val="minor"/>
    </font>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 fillId="0" borderId="0"/>
    <xf numFmtId="0" fontId="6" fillId="0" borderId="0" applyNumberFormat="0" applyFill="0" applyBorder="0" applyAlignment="0" applyProtection="0"/>
  </cellStyleXfs>
  <cellXfs count="47">
    <xf numFmtId="0" fontId="0" fillId="0" borderId="0" xfId="0"/>
    <xf numFmtId="0" fontId="2" fillId="0" borderId="0" xfId="1" applyFont="1" applyAlignment="1">
      <alignment vertical="center"/>
    </xf>
    <xf numFmtId="0" fontId="1" fillId="0" borderId="0" xfId="1"/>
    <xf numFmtId="0" fontId="3" fillId="0" borderId="0" xfId="1" applyFont="1" applyAlignment="1">
      <alignment horizontal="left" vertical="top" wrapText="1"/>
    </xf>
    <xf numFmtId="0" fontId="5" fillId="0" borderId="0" xfId="1" applyFont="1"/>
    <xf numFmtId="0" fontId="5" fillId="0" borderId="0" xfId="1" applyFont="1" applyBorder="1" applyAlignment="1">
      <alignment horizontal="right"/>
    </xf>
    <xf numFmtId="0" fontId="5" fillId="0" borderId="0" xfId="1" applyFont="1" applyBorder="1" applyAlignment="1">
      <alignment horizontal="center" vertical="center"/>
    </xf>
    <xf numFmtId="10" fontId="5" fillId="0" borderId="0" xfId="1" applyNumberFormat="1" applyFont="1" applyBorder="1"/>
    <xf numFmtId="0" fontId="6" fillId="0" borderId="0" xfId="2"/>
    <xf numFmtId="0" fontId="3" fillId="0" borderId="0" xfId="1" applyFont="1" applyAlignment="1">
      <alignment horizontal="left" vertical="top" wrapText="1"/>
    </xf>
    <xf numFmtId="0" fontId="0" fillId="2" borderId="1" xfId="0" applyFill="1" applyBorder="1" applyAlignment="1">
      <alignment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0" borderId="5" xfId="0" applyBorder="1" applyAlignment="1">
      <alignment horizontal="center" vertical="center"/>
    </xf>
    <xf numFmtId="0" fontId="0" fillId="0" borderId="1" xfId="0" applyFont="1" applyBorder="1"/>
    <xf numFmtId="9" fontId="0" fillId="0" borderId="3" xfId="0" applyNumberFormat="1" applyBorder="1" applyAlignment="1">
      <alignment horizontal="center" vertical="center"/>
    </xf>
    <xf numFmtId="0" fontId="0" fillId="0" borderId="6" xfId="0" applyBorder="1" applyAlignment="1">
      <alignment horizontal="center" vertical="center"/>
    </xf>
    <xf numFmtId="0" fontId="0" fillId="0" borderId="1" xfId="0" applyBorder="1"/>
    <xf numFmtId="0" fontId="0" fillId="0" borderId="7" xfId="0" applyBorder="1" applyAlignment="1">
      <alignment horizontal="center" vertical="center"/>
    </xf>
    <xf numFmtId="0" fontId="0" fillId="0" borderId="1" xfId="0" applyBorder="1" applyAlignment="1">
      <alignment vertical="center"/>
    </xf>
    <xf numFmtId="0" fontId="5" fillId="0" borderId="2" xfId="0" applyFont="1" applyBorder="1" applyAlignment="1">
      <alignment horizontal="right"/>
    </xf>
    <xf numFmtId="0" fontId="5" fillId="0" borderId="3" xfId="0" applyFont="1" applyBorder="1" applyAlignment="1">
      <alignment horizontal="right"/>
    </xf>
    <xf numFmtId="0" fontId="10" fillId="0" borderId="0" xfId="0" applyFont="1"/>
    <xf numFmtId="164" fontId="0" fillId="0" borderId="0" xfId="0" applyNumberFormat="1" applyAlignment="1">
      <alignment horizontal="left" vertical="center" indent="1"/>
    </xf>
    <xf numFmtId="164" fontId="0" fillId="0" borderId="1" xfId="0" applyNumberFormat="1" applyBorder="1" applyAlignment="1">
      <alignment horizontal="left" vertical="center" indent="1"/>
    </xf>
    <xf numFmtId="0" fontId="0" fillId="0" borderId="1" xfId="0" applyBorder="1" applyAlignment="1">
      <alignment vertical="center" wrapText="1"/>
    </xf>
    <xf numFmtId="164" fontId="9" fillId="0" borderId="1" xfId="0" applyNumberFormat="1" applyFont="1" applyBorder="1" applyAlignment="1">
      <alignment horizontal="left" vertical="center" indent="1"/>
    </xf>
    <xf numFmtId="0" fontId="0" fillId="0" borderId="6" xfId="0" applyBorder="1" applyAlignment="1">
      <alignment horizontal="center" vertical="center" wrapText="1"/>
    </xf>
    <xf numFmtId="164" fontId="8" fillId="0" borderId="1" xfId="0" applyNumberFormat="1" applyFont="1" applyBorder="1" applyAlignment="1">
      <alignment horizontal="center" vertical="center"/>
    </xf>
    <xf numFmtId="164" fontId="0" fillId="0" borderId="0" xfId="0" applyNumberFormat="1" applyAlignment="1">
      <alignment horizontal="center" vertical="center"/>
    </xf>
    <xf numFmtId="10" fontId="0" fillId="0" borderId="1" xfId="0" applyNumberFormat="1" applyBorder="1" applyAlignment="1">
      <alignment horizontal="center" vertical="center"/>
    </xf>
    <xf numFmtId="0" fontId="5" fillId="0" borderId="1" xfId="0" applyFont="1" applyFill="1" applyBorder="1" applyAlignment="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2"/>
  <sheetViews>
    <sheetView showGridLines="0" tabSelected="1" workbookViewId="0"/>
  </sheetViews>
  <sheetFormatPr defaultRowHeight="15" x14ac:dyDescent="0.25"/>
  <cols>
    <col min="1" max="1" width="4.85546875" style="2" customWidth="1"/>
    <col min="2" max="2" width="24" style="2" customWidth="1"/>
    <col min="3" max="3" width="27.7109375" style="2" customWidth="1"/>
    <col min="4" max="4" width="9.28515625" style="2" bestFit="1" customWidth="1"/>
    <col min="5" max="5" width="9" style="2" bestFit="1" customWidth="1"/>
    <col min="6" max="6" width="10.42578125" style="2" bestFit="1" customWidth="1"/>
    <col min="7" max="7" width="10.140625" style="2" customWidth="1"/>
    <col min="8" max="8" width="9" style="2" bestFit="1" customWidth="1"/>
    <col min="9" max="9" width="10.42578125" style="2" bestFit="1" customWidth="1"/>
    <col min="10" max="10" width="9" style="2" bestFit="1" customWidth="1"/>
    <col min="11" max="11" width="9" style="2" customWidth="1"/>
    <col min="12" max="14" width="9.140625" style="2"/>
    <col min="15" max="15" width="13.140625" style="2" customWidth="1"/>
    <col min="16" max="16384" width="9.140625" style="2"/>
  </cols>
  <sheetData>
    <row r="1" spans="2:16" ht="15.75" x14ac:dyDescent="0.25">
      <c r="B1" s="1" t="s">
        <v>0</v>
      </c>
    </row>
    <row r="2" spans="2:16" ht="15.75" x14ac:dyDescent="0.25">
      <c r="B2" s="1" t="s">
        <v>1</v>
      </c>
    </row>
    <row r="3" spans="2:16" ht="63.75" customHeight="1" x14ac:dyDescent="0.25">
      <c r="B3" s="9" t="s">
        <v>48</v>
      </c>
      <c r="C3" s="9"/>
      <c r="D3" s="9"/>
      <c r="E3" s="9"/>
      <c r="F3" s="9"/>
      <c r="G3" s="9"/>
      <c r="H3" s="9"/>
      <c r="I3" s="9"/>
      <c r="J3" s="9"/>
      <c r="K3" s="9"/>
    </row>
    <row r="4" spans="2:16" x14ac:dyDescent="0.25">
      <c r="B4" s="3"/>
      <c r="C4" s="3"/>
      <c r="D4" s="3"/>
      <c r="E4" s="3"/>
      <c r="F4" s="3"/>
      <c r="G4" s="3"/>
      <c r="H4" s="3"/>
      <c r="I4" s="3"/>
      <c r="J4" s="3"/>
      <c r="K4" s="3"/>
    </row>
    <row r="5" spans="2:16" x14ac:dyDescent="0.25">
      <c r="B5" s="37" t="s">
        <v>103</v>
      </c>
      <c r="C5" s="37" t="s">
        <v>104</v>
      </c>
    </row>
    <row r="6" spans="2:16" x14ac:dyDescent="0.25">
      <c r="B6" s="37"/>
      <c r="C6" s="37"/>
    </row>
    <row r="7" spans="2:16" x14ac:dyDescent="0.25">
      <c r="B7" s="4" t="s">
        <v>2</v>
      </c>
    </row>
    <row r="8" spans="2:16" ht="15" customHeight="1" x14ac:dyDescent="0.25">
      <c r="B8" s="10" t="s">
        <v>3</v>
      </c>
      <c r="C8" s="11" t="s">
        <v>49</v>
      </c>
      <c r="D8" s="12" t="s">
        <v>4</v>
      </c>
      <c r="E8" s="12" t="s">
        <v>5</v>
      </c>
      <c r="F8" s="12" t="s">
        <v>50</v>
      </c>
      <c r="G8" s="12" t="s">
        <v>4</v>
      </c>
      <c r="H8" s="12" t="s">
        <v>5</v>
      </c>
      <c r="I8" s="12" t="s">
        <v>51</v>
      </c>
      <c r="J8" s="12" t="s">
        <v>4</v>
      </c>
      <c r="K8" s="12" t="s">
        <v>5</v>
      </c>
      <c r="L8" s="12" t="s">
        <v>52</v>
      </c>
      <c r="M8" s="12" t="s">
        <v>4</v>
      </c>
      <c r="N8" s="12" t="s">
        <v>53</v>
      </c>
      <c r="O8" s="12" t="s">
        <v>5</v>
      </c>
      <c r="P8" s="12" t="s">
        <v>53</v>
      </c>
    </row>
    <row r="9" spans="2:16" x14ac:dyDescent="0.25">
      <c r="B9" s="10" t="s">
        <v>6</v>
      </c>
      <c r="C9" s="13"/>
      <c r="D9" s="12"/>
      <c r="E9" s="12"/>
      <c r="F9" s="12"/>
      <c r="G9" s="12"/>
      <c r="H9" s="12"/>
      <c r="I9" s="12"/>
      <c r="J9" s="12"/>
      <c r="K9" s="12"/>
      <c r="L9" s="12"/>
      <c r="M9" s="12"/>
      <c r="N9" s="12"/>
      <c r="O9" s="12"/>
      <c r="P9" s="12"/>
    </row>
    <row r="10" spans="2:16" x14ac:dyDescent="0.25">
      <c r="B10" s="14" t="s">
        <v>7</v>
      </c>
      <c r="C10" s="15">
        <v>2131</v>
      </c>
      <c r="D10" s="16">
        <v>0.42699999999999999</v>
      </c>
      <c r="E10" s="16">
        <v>0.5504</v>
      </c>
      <c r="F10" s="15">
        <v>2021</v>
      </c>
      <c r="G10" s="16">
        <f>922/F10</f>
        <v>0.4562097971301336</v>
      </c>
      <c r="H10" s="16">
        <f>1206/F10</f>
        <v>0.59673428995546762</v>
      </c>
      <c r="I10" s="15">
        <v>1936</v>
      </c>
      <c r="J10" s="16">
        <v>0.46539256198347106</v>
      </c>
      <c r="K10" s="16">
        <v>0.59710743801652888</v>
      </c>
      <c r="L10" s="15">
        <v>1746</v>
      </c>
      <c r="M10" s="16">
        <v>0.47766323024054985</v>
      </c>
      <c r="N10" s="17" t="s">
        <v>54</v>
      </c>
      <c r="O10" s="16">
        <v>0.60710194730813283</v>
      </c>
      <c r="P10" s="17" t="s">
        <v>55</v>
      </c>
    </row>
    <row r="11" spans="2:16" x14ac:dyDescent="0.25">
      <c r="B11" s="14" t="s">
        <v>8</v>
      </c>
      <c r="C11" s="15">
        <v>1212</v>
      </c>
      <c r="D11" s="16">
        <v>0.27639999999999998</v>
      </c>
      <c r="E11" s="16">
        <v>0.43070000000000003</v>
      </c>
      <c r="F11" s="15">
        <v>1256</v>
      </c>
      <c r="G11" s="16">
        <f>383/F11</f>
        <v>0.30493630573248409</v>
      </c>
      <c r="H11" s="16">
        <f>577/F11</f>
        <v>0.45939490445859871</v>
      </c>
      <c r="I11" s="15">
        <v>1236</v>
      </c>
      <c r="J11" s="16">
        <v>0.3300970873786408</v>
      </c>
      <c r="K11" s="16">
        <v>0.48705501618122976</v>
      </c>
      <c r="L11" s="15">
        <v>1138</v>
      </c>
      <c r="M11" s="16">
        <v>0.343585237258348</v>
      </c>
      <c r="N11" s="17" t="s">
        <v>56</v>
      </c>
      <c r="O11" s="16">
        <v>0.48857644991212656</v>
      </c>
      <c r="P11" s="17" t="s">
        <v>57</v>
      </c>
    </row>
    <row r="12" spans="2:16" x14ac:dyDescent="0.25">
      <c r="B12" s="14" t="s">
        <v>9</v>
      </c>
      <c r="C12" s="15">
        <v>889</v>
      </c>
      <c r="D12" s="16">
        <v>0.33179999999999998</v>
      </c>
      <c r="E12" s="16">
        <v>0.46460000000000001</v>
      </c>
      <c r="F12" s="15">
        <v>838</v>
      </c>
      <c r="G12" s="16">
        <f>259/F12</f>
        <v>0.30906921241050117</v>
      </c>
      <c r="H12" s="16">
        <f>396/F12</f>
        <v>0.47255369928400953</v>
      </c>
      <c r="I12" s="15">
        <v>700</v>
      </c>
      <c r="J12" s="16">
        <v>0.27285714285714285</v>
      </c>
      <c r="K12" s="16">
        <v>0.43142857142857144</v>
      </c>
      <c r="L12" s="15">
        <v>709</v>
      </c>
      <c r="M12" s="16">
        <v>0.33850493653032437</v>
      </c>
      <c r="N12" s="17" t="s">
        <v>58</v>
      </c>
      <c r="O12" s="16">
        <v>0.49224259520451341</v>
      </c>
      <c r="P12" s="17" t="s">
        <v>59</v>
      </c>
    </row>
    <row r="13" spans="2:16" ht="29.25" customHeight="1" x14ac:dyDescent="0.25">
      <c r="B13" s="18" t="s">
        <v>10</v>
      </c>
      <c r="C13" s="15">
        <v>185</v>
      </c>
      <c r="D13" s="16">
        <v>0.23780000000000001</v>
      </c>
      <c r="E13" s="16">
        <v>0.373</v>
      </c>
      <c r="F13" s="15">
        <v>127</v>
      </c>
      <c r="G13" s="16">
        <f>22/F13</f>
        <v>0.17322834645669291</v>
      </c>
      <c r="H13" s="16">
        <f>32/F13</f>
        <v>0.25196850393700787</v>
      </c>
      <c r="I13" s="15">
        <v>81</v>
      </c>
      <c r="J13" s="16">
        <v>0.2839506172839506</v>
      </c>
      <c r="K13" s="16">
        <v>0.39506172839506171</v>
      </c>
      <c r="L13" s="15">
        <v>77</v>
      </c>
      <c r="M13" s="16">
        <v>0.37662337662337664</v>
      </c>
      <c r="N13" s="17" t="s">
        <v>60</v>
      </c>
      <c r="O13" s="16">
        <v>0.4935064935064935</v>
      </c>
      <c r="P13" s="17" t="s">
        <v>61</v>
      </c>
    </row>
    <row r="14" spans="2:16" x14ac:dyDescent="0.25">
      <c r="B14" s="19" t="s">
        <v>11</v>
      </c>
      <c r="C14" s="20">
        <v>4417</v>
      </c>
      <c r="D14" s="21">
        <v>0.35859999999999997</v>
      </c>
      <c r="E14" s="21">
        <v>0.4929</v>
      </c>
      <c r="F14" s="20">
        <v>4242</v>
      </c>
      <c r="G14" s="21">
        <f>1586/F14</f>
        <v>0.37388024516737389</v>
      </c>
      <c r="H14" s="21">
        <f>2211/F14</f>
        <v>0.52121640735502117</v>
      </c>
      <c r="I14" s="20">
        <v>3953</v>
      </c>
      <c r="J14" s="21">
        <v>0.38527700480647609</v>
      </c>
      <c r="K14" s="21">
        <v>0.52921831520364282</v>
      </c>
      <c r="L14" s="20">
        <v>3670</v>
      </c>
      <c r="M14" s="21">
        <v>0.40708446866485015</v>
      </c>
      <c r="N14" s="22" t="s">
        <v>62</v>
      </c>
      <c r="O14" s="21">
        <v>0.5457765667574932</v>
      </c>
      <c r="P14" s="22" t="s">
        <v>63</v>
      </c>
    </row>
    <row r="16" spans="2:16" x14ac:dyDescent="0.25">
      <c r="B16" s="4" t="s">
        <v>12</v>
      </c>
    </row>
    <row r="17" spans="2:14" ht="15" customHeight="1" x14ac:dyDescent="0.25">
      <c r="B17" s="23" t="s">
        <v>3</v>
      </c>
      <c r="C17" s="24"/>
      <c r="D17" s="25" t="s">
        <v>64</v>
      </c>
      <c r="E17" s="25" t="s">
        <v>4</v>
      </c>
      <c r="F17" s="25" t="s">
        <v>5</v>
      </c>
      <c r="G17" s="25" t="s">
        <v>65</v>
      </c>
      <c r="H17" s="25" t="s">
        <v>4</v>
      </c>
      <c r="I17" s="25" t="s">
        <v>5</v>
      </c>
      <c r="J17" s="25" t="s">
        <v>66</v>
      </c>
      <c r="K17" s="25" t="s">
        <v>4</v>
      </c>
      <c r="L17" s="25" t="s">
        <v>53</v>
      </c>
      <c r="M17" s="25" t="s">
        <v>5</v>
      </c>
      <c r="N17" s="25" t="s">
        <v>53</v>
      </c>
    </row>
    <row r="18" spans="2:14" ht="45" customHeight="1" x14ac:dyDescent="0.25">
      <c r="B18" s="26" t="s">
        <v>13</v>
      </c>
      <c r="C18" s="26" t="s">
        <v>14</v>
      </c>
      <c r="D18" s="27"/>
      <c r="E18" s="27"/>
      <c r="F18" s="27"/>
      <c r="G18" s="27"/>
      <c r="H18" s="27"/>
      <c r="I18" s="27"/>
      <c r="J18" s="27"/>
      <c r="K18" s="27"/>
      <c r="L18" s="27"/>
      <c r="M18" s="27"/>
      <c r="N18" s="27"/>
    </row>
    <row r="19" spans="2:14" ht="14.45" customHeight="1" x14ac:dyDescent="0.25">
      <c r="B19" s="28" t="s">
        <v>7</v>
      </c>
      <c r="C19" s="29" t="s">
        <v>15</v>
      </c>
      <c r="D19" s="15">
        <v>1380</v>
      </c>
      <c r="E19" s="30">
        <v>0.43623188405797103</v>
      </c>
      <c r="F19" s="16">
        <v>0.58043478260869563</v>
      </c>
      <c r="G19" s="15">
        <v>1320</v>
      </c>
      <c r="H19" s="16">
        <v>0.44848484848484849</v>
      </c>
      <c r="I19" s="16">
        <v>0.58181818181818179</v>
      </c>
      <c r="J19" s="15">
        <v>1195</v>
      </c>
      <c r="K19" s="16">
        <v>0.45271966527196655</v>
      </c>
      <c r="L19" s="17" t="s">
        <v>67</v>
      </c>
      <c r="M19" s="16">
        <v>0.57907949790794977</v>
      </c>
      <c r="N19" s="17" t="s">
        <v>68</v>
      </c>
    </row>
    <row r="20" spans="2:14" ht="14.45" customHeight="1" x14ac:dyDescent="0.25">
      <c r="B20" s="31"/>
      <c r="C20" s="32" t="s">
        <v>16</v>
      </c>
      <c r="D20" s="15">
        <v>641</v>
      </c>
      <c r="E20" s="30">
        <v>0.49921996879875197</v>
      </c>
      <c r="F20" s="16">
        <v>0.6318252730109204</v>
      </c>
      <c r="G20" s="15">
        <v>616</v>
      </c>
      <c r="H20" s="16">
        <v>0.50162337662337664</v>
      </c>
      <c r="I20" s="16">
        <v>0.62987012987012991</v>
      </c>
      <c r="J20" s="15">
        <v>551</v>
      </c>
      <c r="K20" s="16">
        <v>0.53176043557168784</v>
      </c>
      <c r="L20" s="17" t="s">
        <v>69</v>
      </c>
      <c r="M20" s="16">
        <v>0.66787658802177863</v>
      </c>
      <c r="N20" s="17" t="s">
        <v>70</v>
      </c>
    </row>
    <row r="21" spans="2:14" ht="14.45" customHeight="1" x14ac:dyDescent="0.25">
      <c r="B21" s="28" t="s">
        <v>8</v>
      </c>
      <c r="C21" s="32" t="s">
        <v>17</v>
      </c>
      <c r="D21" s="15">
        <v>413</v>
      </c>
      <c r="E21" s="30">
        <v>0.35108958837772397</v>
      </c>
      <c r="F21" s="16">
        <v>0.48668280871670705</v>
      </c>
      <c r="G21" s="15">
        <v>400</v>
      </c>
      <c r="H21" s="16">
        <v>0.37</v>
      </c>
      <c r="I21" s="16">
        <v>0.50249999999999995</v>
      </c>
      <c r="J21" s="15">
        <v>317</v>
      </c>
      <c r="K21" s="16">
        <v>0.37539432176656151</v>
      </c>
      <c r="L21" s="17" t="s">
        <v>71</v>
      </c>
      <c r="M21" s="16">
        <v>0.49211356466876971</v>
      </c>
      <c r="N21" s="17" t="s">
        <v>72</v>
      </c>
    </row>
    <row r="22" spans="2:14" ht="14.45" customHeight="1" x14ac:dyDescent="0.25">
      <c r="B22" s="33"/>
      <c r="C22" s="32" t="s">
        <v>18</v>
      </c>
      <c r="D22" s="15">
        <v>211</v>
      </c>
      <c r="E22" s="30">
        <v>0.20853080568720378</v>
      </c>
      <c r="F22" s="16">
        <v>0.37914691943127959</v>
      </c>
      <c r="G22" s="15">
        <v>203</v>
      </c>
      <c r="H22" s="16">
        <v>0.2413793103448276</v>
      </c>
      <c r="I22" s="16">
        <v>0.41871921182266009</v>
      </c>
      <c r="J22" s="15">
        <v>187</v>
      </c>
      <c r="K22" s="16">
        <v>0.26203208556149732</v>
      </c>
      <c r="L22" s="17" t="s">
        <v>73</v>
      </c>
      <c r="M22" s="16">
        <v>0.42245989304812837</v>
      </c>
      <c r="N22" s="17" t="s">
        <v>74</v>
      </c>
    </row>
    <row r="23" spans="2:14" ht="14.45" customHeight="1" x14ac:dyDescent="0.25">
      <c r="B23" s="33"/>
      <c r="C23" s="32" t="s">
        <v>19</v>
      </c>
      <c r="D23" s="15">
        <v>433</v>
      </c>
      <c r="E23" s="30">
        <v>0.30946882217090071</v>
      </c>
      <c r="F23" s="16">
        <v>0.47344110854503463</v>
      </c>
      <c r="G23" s="15">
        <v>411</v>
      </c>
      <c r="H23" s="16">
        <v>0.35766423357664234</v>
      </c>
      <c r="I23" s="16">
        <v>0.51824817518248179</v>
      </c>
      <c r="J23" s="15">
        <v>430</v>
      </c>
      <c r="K23" s="16">
        <v>0.33720930232558138</v>
      </c>
      <c r="L23" s="17" t="s">
        <v>75</v>
      </c>
      <c r="M23" s="16">
        <v>0.49767441860465117</v>
      </c>
      <c r="N23" s="17" t="s">
        <v>76</v>
      </c>
    </row>
    <row r="24" spans="2:14" ht="14.45" customHeight="1" x14ac:dyDescent="0.25">
      <c r="B24" s="31"/>
      <c r="C24" s="32" t="s">
        <v>20</v>
      </c>
      <c r="D24" s="15">
        <v>199</v>
      </c>
      <c r="E24" s="30">
        <v>0.30150753768844218</v>
      </c>
      <c r="F24" s="16">
        <v>0.457286432160804</v>
      </c>
      <c r="G24" s="15">
        <v>222</v>
      </c>
      <c r="H24" s="16">
        <v>0.28828828828828829</v>
      </c>
      <c r="I24" s="16">
        <v>0.46396396396396394</v>
      </c>
      <c r="J24" s="15">
        <v>204</v>
      </c>
      <c r="K24" s="16">
        <v>0.38235294117647056</v>
      </c>
      <c r="L24" s="17" t="s">
        <v>77</v>
      </c>
      <c r="M24" s="16">
        <v>0.52450980392156865</v>
      </c>
      <c r="N24" s="17" t="s">
        <v>78</v>
      </c>
    </row>
    <row r="25" spans="2:14" ht="14.45" customHeight="1" x14ac:dyDescent="0.25">
      <c r="B25" s="28" t="s">
        <v>9</v>
      </c>
      <c r="C25" s="34" t="s">
        <v>21</v>
      </c>
      <c r="D25" s="15">
        <v>17</v>
      </c>
      <c r="E25" s="30">
        <v>0.41176470588235292</v>
      </c>
      <c r="F25" s="16">
        <v>0.47058823529411764</v>
      </c>
      <c r="G25" s="15">
        <v>20</v>
      </c>
      <c r="H25" s="16">
        <v>0.35</v>
      </c>
      <c r="I25" s="16">
        <v>0.55000000000000004</v>
      </c>
      <c r="J25" s="15">
        <v>25</v>
      </c>
      <c r="K25" s="16">
        <v>0.44</v>
      </c>
      <c r="L25" s="17" t="s">
        <v>79</v>
      </c>
      <c r="M25" s="16">
        <v>0.64</v>
      </c>
      <c r="N25" s="17" t="s">
        <v>80</v>
      </c>
    </row>
    <row r="26" spans="2:14" ht="14.45" customHeight="1" x14ac:dyDescent="0.25">
      <c r="B26" s="33"/>
      <c r="C26" s="34" t="s">
        <v>22</v>
      </c>
      <c r="D26" s="15">
        <v>28</v>
      </c>
      <c r="E26" s="30">
        <v>0.21428571428571427</v>
      </c>
      <c r="F26" s="16">
        <v>0.25</v>
      </c>
      <c r="G26" s="15">
        <v>18</v>
      </c>
      <c r="H26" s="16">
        <v>0.16666666666666666</v>
      </c>
      <c r="I26" s="16">
        <v>0.16666666666666666</v>
      </c>
      <c r="J26" s="15">
        <v>19</v>
      </c>
      <c r="K26" s="16">
        <v>0.15789473684210525</v>
      </c>
      <c r="L26" s="17" t="s">
        <v>81</v>
      </c>
      <c r="M26" s="16">
        <v>0.26315789473684209</v>
      </c>
      <c r="N26" s="17" t="s">
        <v>82</v>
      </c>
    </row>
    <row r="27" spans="2:14" ht="14.45" customHeight="1" x14ac:dyDescent="0.25">
      <c r="B27" s="33"/>
      <c r="C27" s="34" t="s">
        <v>23</v>
      </c>
      <c r="D27" s="15">
        <v>33</v>
      </c>
      <c r="E27" s="30">
        <v>0.24242424242424243</v>
      </c>
      <c r="F27" s="16">
        <v>0.36363636363636365</v>
      </c>
      <c r="G27" s="15">
        <v>32</v>
      </c>
      <c r="H27" s="16">
        <v>3.125E-2</v>
      </c>
      <c r="I27" s="16">
        <v>6.25E-2</v>
      </c>
      <c r="J27" s="15">
        <v>36</v>
      </c>
      <c r="K27" s="16">
        <v>0.1111111111111111</v>
      </c>
      <c r="L27" s="17" t="s">
        <v>83</v>
      </c>
      <c r="M27" s="16">
        <v>0.25</v>
      </c>
      <c r="N27" s="17" t="s">
        <v>84</v>
      </c>
    </row>
    <row r="28" spans="2:14" ht="14.45" customHeight="1" x14ac:dyDescent="0.25">
      <c r="B28" s="33"/>
      <c r="C28" s="34" t="s">
        <v>24</v>
      </c>
      <c r="D28" s="15">
        <v>72</v>
      </c>
      <c r="E28" s="30">
        <v>0.2638888888888889</v>
      </c>
      <c r="F28" s="16">
        <v>0.45833333333333331</v>
      </c>
      <c r="G28" s="15">
        <v>51</v>
      </c>
      <c r="H28" s="16">
        <v>0.25490196078431371</v>
      </c>
      <c r="I28" s="16">
        <v>0.33333333333333331</v>
      </c>
      <c r="J28" s="15">
        <v>74</v>
      </c>
      <c r="K28" s="16">
        <v>0.22972972972972974</v>
      </c>
      <c r="L28" s="17" t="s">
        <v>85</v>
      </c>
      <c r="M28" s="16">
        <v>0.39189189189189189</v>
      </c>
      <c r="N28" s="17" t="s">
        <v>86</v>
      </c>
    </row>
    <row r="29" spans="2:14" ht="14.45" customHeight="1" x14ac:dyDescent="0.25">
      <c r="B29" s="33"/>
      <c r="C29" s="34" t="s">
        <v>25</v>
      </c>
      <c r="D29" s="15">
        <v>80</v>
      </c>
      <c r="E29" s="30">
        <v>0.28749999999999998</v>
      </c>
      <c r="F29" s="16">
        <v>0.45</v>
      </c>
      <c r="G29" s="15">
        <v>45</v>
      </c>
      <c r="H29" s="16">
        <v>0.17777777777777778</v>
      </c>
      <c r="I29" s="16">
        <v>0.35555555555555557</v>
      </c>
      <c r="J29" s="15">
        <v>83</v>
      </c>
      <c r="K29" s="16">
        <v>0.39759036144578314</v>
      </c>
      <c r="L29" s="17" t="s">
        <v>87</v>
      </c>
      <c r="M29" s="16">
        <v>0.50602409638554213</v>
      </c>
      <c r="N29" s="17" t="s">
        <v>88</v>
      </c>
    </row>
    <row r="30" spans="2:14" ht="14.45" customHeight="1" x14ac:dyDescent="0.25">
      <c r="B30" s="33"/>
      <c r="C30" s="34" t="s">
        <v>26</v>
      </c>
      <c r="D30" s="15">
        <v>208</v>
      </c>
      <c r="E30" s="30">
        <v>0.38942307692307693</v>
      </c>
      <c r="F30" s="16">
        <v>0.51442307692307687</v>
      </c>
      <c r="G30" s="15">
        <v>212</v>
      </c>
      <c r="H30" s="16">
        <v>0.33962264150943394</v>
      </c>
      <c r="I30" s="16">
        <v>0.49528301886792453</v>
      </c>
      <c r="J30" s="15">
        <v>170</v>
      </c>
      <c r="K30" s="16">
        <v>0.42941176470588233</v>
      </c>
      <c r="L30" s="17" t="s">
        <v>89</v>
      </c>
      <c r="M30" s="16">
        <v>0.57647058823529407</v>
      </c>
      <c r="N30" s="17" t="s">
        <v>90</v>
      </c>
    </row>
    <row r="31" spans="2:14" ht="14.45" customHeight="1" x14ac:dyDescent="0.25">
      <c r="B31" s="33"/>
      <c r="C31" s="34" t="s">
        <v>27</v>
      </c>
      <c r="D31" s="15">
        <v>66</v>
      </c>
      <c r="E31" s="30">
        <v>0.27272727272727271</v>
      </c>
      <c r="F31" s="16">
        <v>0.51515151515151514</v>
      </c>
      <c r="G31" s="15">
        <v>73</v>
      </c>
      <c r="H31" s="16">
        <v>0.32876712328767121</v>
      </c>
      <c r="I31" s="16">
        <v>0.49315068493150682</v>
      </c>
      <c r="J31" s="15">
        <v>66</v>
      </c>
      <c r="K31" s="16">
        <v>0.45454545454545453</v>
      </c>
      <c r="L31" s="17" t="s">
        <v>91</v>
      </c>
      <c r="M31" s="16">
        <v>0.60606060606060608</v>
      </c>
      <c r="N31" s="17" t="s">
        <v>92</v>
      </c>
    </row>
    <row r="32" spans="2:14" ht="14.45" customHeight="1" x14ac:dyDescent="0.25">
      <c r="B32" s="33"/>
      <c r="C32" s="34" t="s">
        <v>28</v>
      </c>
      <c r="D32" s="15">
        <v>35</v>
      </c>
      <c r="E32" s="30">
        <v>0.25714285714285712</v>
      </c>
      <c r="F32" s="16">
        <v>0.51428571428571423</v>
      </c>
      <c r="G32" s="15">
        <v>40</v>
      </c>
      <c r="H32" s="16">
        <v>0.27500000000000002</v>
      </c>
      <c r="I32" s="16">
        <v>0.4</v>
      </c>
      <c r="J32" s="15">
        <v>39</v>
      </c>
      <c r="K32" s="16">
        <v>0.28205128205128205</v>
      </c>
      <c r="L32" s="17" t="s">
        <v>93</v>
      </c>
      <c r="M32" s="16">
        <v>0.46153846153846156</v>
      </c>
      <c r="N32" s="17" t="s">
        <v>94</v>
      </c>
    </row>
    <row r="33" spans="2:16" ht="14.45" customHeight="1" x14ac:dyDescent="0.25">
      <c r="B33" s="33"/>
      <c r="C33" s="34" t="s">
        <v>29</v>
      </c>
      <c r="D33" s="15">
        <v>10</v>
      </c>
      <c r="E33" s="30">
        <v>0.3</v>
      </c>
      <c r="F33" s="16">
        <v>0.5</v>
      </c>
      <c r="G33" s="15">
        <v>6</v>
      </c>
      <c r="H33" s="16">
        <v>0</v>
      </c>
      <c r="I33" s="16">
        <v>0.5</v>
      </c>
      <c r="J33" s="15">
        <v>14</v>
      </c>
      <c r="K33" s="16">
        <v>0.21428571428571427</v>
      </c>
      <c r="L33" s="17" t="s">
        <v>95</v>
      </c>
      <c r="M33" s="16">
        <v>0.5714285714285714</v>
      </c>
      <c r="N33" s="17" t="s">
        <v>96</v>
      </c>
    </row>
    <row r="34" spans="2:16" ht="14.45" customHeight="1" x14ac:dyDescent="0.25">
      <c r="B34" s="33"/>
      <c r="C34" s="34" t="s">
        <v>30</v>
      </c>
      <c r="D34" s="15">
        <v>37</v>
      </c>
      <c r="E34" s="30">
        <v>0.43243243243243246</v>
      </c>
      <c r="F34" s="16">
        <v>0.67567567567567566</v>
      </c>
      <c r="G34" s="15">
        <v>26</v>
      </c>
      <c r="H34" s="16">
        <v>0.26923076923076922</v>
      </c>
      <c r="I34" s="16">
        <v>0.57692307692307687</v>
      </c>
      <c r="J34" s="15">
        <v>24</v>
      </c>
      <c r="K34" s="16">
        <v>0.33333333333333331</v>
      </c>
      <c r="L34" s="17" t="s">
        <v>97</v>
      </c>
      <c r="M34" s="16">
        <v>0.5</v>
      </c>
      <c r="N34" s="17" t="s">
        <v>98</v>
      </c>
    </row>
    <row r="35" spans="2:16" ht="14.45" customHeight="1" x14ac:dyDescent="0.25">
      <c r="B35" s="33"/>
      <c r="C35" s="34" t="s">
        <v>31</v>
      </c>
      <c r="D35" s="15">
        <v>63</v>
      </c>
      <c r="E35" s="30">
        <v>0.34920634920634919</v>
      </c>
      <c r="F35" s="16">
        <v>0.53968253968253965</v>
      </c>
      <c r="G35" s="15">
        <v>59</v>
      </c>
      <c r="H35" s="16">
        <v>0.22033898305084745</v>
      </c>
      <c r="I35" s="16">
        <v>0.47457627118644069</v>
      </c>
      <c r="J35" s="15">
        <v>39</v>
      </c>
      <c r="K35" s="16">
        <v>0.38461538461538464</v>
      </c>
      <c r="L35" s="17" t="s">
        <v>99</v>
      </c>
      <c r="M35" s="16">
        <v>0.48717948717948717</v>
      </c>
      <c r="N35" s="17" t="s">
        <v>100</v>
      </c>
    </row>
    <row r="36" spans="2:16" ht="14.45" customHeight="1" x14ac:dyDescent="0.25">
      <c r="B36" s="31"/>
      <c r="C36" s="32" t="s">
        <v>32</v>
      </c>
      <c r="D36" s="15">
        <v>189</v>
      </c>
      <c r="E36" s="30">
        <v>0.24867724867724866</v>
      </c>
      <c r="F36" s="16">
        <v>0.40740740740740738</v>
      </c>
      <c r="G36" s="15">
        <v>118</v>
      </c>
      <c r="H36" s="16">
        <v>0.2711864406779661</v>
      </c>
      <c r="I36" s="16">
        <v>0.42372881355932202</v>
      </c>
      <c r="J36" s="15">
        <v>120</v>
      </c>
      <c r="K36" s="16">
        <v>0.26666666666666666</v>
      </c>
      <c r="L36" s="17" t="s">
        <v>101</v>
      </c>
      <c r="M36" s="16">
        <v>0.44166666666666665</v>
      </c>
      <c r="N36" s="17" t="s">
        <v>102</v>
      </c>
    </row>
    <row r="37" spans="2:16" ht="14.45" customHeight="1" x14ac:dyDescent="0.25">
      <c r="B37" s="35" t="s">
        <v>33</v>
      </c>
      <c r="C37" s="36"/>
      <c r="D37" s="20">
        <v>4115</v>
      </c>
      <c r="E37" s="21">
        <v>0.38007290400972055</v>
      </c>
      <c r="F37" s="21">
        <v>0.52952612393681653</v>
      </c>
      <c r="G37" s="20">
        <v>3872</v>
      </c>
      <c r="H37" s="21">
        <v>0.38739669421487605</v>
      </c>
      <c r="I37" s="21">
        <v>0.53202479338842978</v>
      </c>
      <c r="J37" s="20">
        <f>SUM(J19:J36)</f>
        <v>3593</v>
      </c>
      <c r="K37" s="21">
        <v>0.40773726690787643</v>
      </c>
      <c r="L37" s="22" t="s">
        <v>62</v>
      </c>
      <c r="M37" s="21">
        <v>0.54689674366824381</v>
      </c>
      <c r="N37" s="22" t="s">
        <v>63</v>
      </c>
    </row>
    <row r="39" spans="2:16" x14ac:dyDescent="0.25">
      <c r="B39" s="4" t="s">
        <v>34</v>
      </c>
    </row>
    <row r="40" spans="2:16" ht="15" customHeight="1" x14ac:dyDescent="0.25">
      <c r="B40" s="10" t="s">
        <v>35</v>
      </c>
      <c r="C40" s="12" t="s">
        <v>105</v>
      </c>
      <c r="D40" s="12" t="s">
        <v>4</v>
      </c>
      <c r="E40" s="12" t="s">
        <v>5</v>
      </c>
      <c r="F40" s="12" t="s">
        <v>106</v>
      </c>
      <c r="G40" s="12" t="s">
        <v>4</v>
      </c>
      <c r="H40" s="12" t="s">
        <v>5</v>
      </c>
      <c r="I40" s="12" t="s">
        <v>107</v>
      </c>
      <c r="J40" s="12" t="s">
        <v>4</v>
      </c>
      <c r="K40" s="12" t="s">
        <v>5</v>
      </c>
      <c r="L40" s="12" t="s">
        <v>108</v>
      </c>
      <c r="M40" s="12" t="s">
        <v>4</v>
      </c>
      <c r="N40" s="25" t="s">
        <v>53</v>
      </c>
      <c r="O40" s="12" t="s">
        <v>5</v>
      </c>
      <c r="P40" s="12" t="s">
        <v>53</v>
      </c>
    </row>
    <row r="41" spans="2:16" x14ac:dyDescent="0.25">
      <c r="B41" s="10" t="s">
        <v>6</v>
      </c>
      <c r="C41" s="12"/>
      <c r="D41" s="12"/>
      <c r="E41" s="12"/>
      <c r="F41" s="12"/>
      <c r="G41" s="12"/>
      <c r="H41" s="12"/>
      <c r="I41" s="12"/>
      <c r="J41" s="12"/>
      <c r="K41" s="12"/>
      <c r="L41" s="12"/>
      <c r="M41" s="12"/>
      <c r="N41" s="27"/>
      <c r="O41" s="12"/>
      <c r="P41" s="12"/>
    </row>
    <row r="42" spans="2:16" ht="14.45" customHeight="1" x14ac:dyDescent="0.25">
      <c r="B42" s="34" t="s">
        <v>7</v>
      </c>
      <c r="C42" s="15">
        <v>617</v>
      </c>
      <c r="D42" s="16">
        <v>0.44729999999999998</v>
      </c>
      <c r="E42" s="16">
        <v>0.5494</v>
      </c>
      <c r="F42" s="15">
        <v>864</v>
      </c>
      <c r="G42" s="16">
        <f>390/F42</f>
        <v>0.4513888888888889</v>
      </c>
      <c r="H42" s="16">
        <f>483/F42</f>
        <v>0.55902777777777779</v>
      </c>
      <c r="I42" s="15">
        <v>889</v>
      </c>
      <c r="J42" s="16">
        <v>0.42857142857142855</v>
      </c>
      <c r="K42" s="16">
        <v>0.53993250843644547</v>
      </c>
      <c r="L42" s="15">
        <v>905</v>
      </c>
      <c r="M42" s="16">
        <v>0.42209944751381218</v>
      </c>
      <c r="N42" s="17" t="s">
        <v>109</v>
      </c>
      <c r="O42" s="16">
        <v>0.54254143646408837</v>
      </c>
      <c r="P42" s="17" t="s">
        <v>110</v>
      </c>
    </row>
    <row r="43" spans="2:16" ht="14.45" customHeight="1" x14ac:dyDescent="0.25">
      <c r="B43" s="34" t="s">
        <v>8</v>
      </c>
      <c r="C43" s="15">
        <v>979</v>
      </c>
      <c r="D43" s="16">
        <v>0.40649999999999997</v>
      </c>
      <c r="E43" s="16">
        <v>0.50049999999999994</v>
      </c>
      <c r="F43" s="15">
        <v>935</v>
      </c>
      <c r="G43" s="16">
        <f>418/F43</f>
        <v>0.44705882352941179</v>
      </c>
      <c r="H43" s="16">
        <f>533/F43</f>
        <v>0.57005347593582889</v>
      </c>
      <c r="I43" s="15">
        <v>874</v>
      </c>
      <c r="J43" s="16">
        <v>0.44851258581235698</v>
      </c>
      <c r="K43" s="16">
        <v>0.58810068649885583</v>
      </c>
      <c r="L43" s="15">
        <v>913</v>
      </c>
      <c r="M43" s="16">
        <v>0.43154435925520263</v>
      </c>
      <c r="N43" s="38" t="s">
        <v>111</v>
      </c>
      <c r="O43" s="16">
        <v>0.55421686746987953</v>
      </c>
      <c r="P43" s="17" t="s">
        <v>112</v>
      </c>
    </row>
    <row r="44" spans="2:16" ht="14.45" customHeight="1" x14ac:dyDescent="0.25">
      <c r="B44" s="34" t="s">
        <v>9</v>
      </c>
      <c r="C44" s="15">
        <v>714</v>
      </c>
      <c r="D44" s="16">
        <v>0.3221</v>
      </c>
      <c r="E44" s="16">
        <v>0.38519999999999999</v>
      </c>
      <c r="F44" s="15">
        <v>741</v>
      </c>
      <c r="G44" s="16">
        <f>276/F44</f>
        <v>0.37246963562753038</v>
      </c>
      <c r="H44" s="16">
        <f>343/F44</f>
        <v>0.46288798920377866</v>
      </c>
      <c r="I44" s="15">
        <v>615</v>
      </c>
      <c r="J44" s="16">
        <v>0.33170731707317075</v>
      </c>
      <c r="K44" s="16">
        <v>0.4195121951219512</v>
      </c>
      <c r="L44" s="15">
        <v>665</v>
      </c>
      <c r="M44" s="16">
        <v>0.34586466165413532</v>
      </c>
      <c r="N44" s="39" t="s">
        <v>113</v>
      </c>
      <c r="O44" s="16">
        <v>0.44360902255639095</v>
      </c>
      <c r="P44" s="17" t="s">
        <v>114</v>
      </c>
    </row>
    <row r="45" spans="2:16" ht="14.45" customHeight="1" x14ac:dyDescent="0.25">
      <c r="B45" s="40" t="s">
        <v>10</v>
      </c>
      <c r="C45" s="15">
        <v>500</v>
      </c>
      <c r="D45" s="16">
        <v>0.38</v>
      </c>
      <c r="E45" s="16">
        <v>0.47599999999999998</v>
      </c>
      <c r="F45" s="15">
        <v>285</v>
      </c>
      <c r="G45" s="16">
        <f>111/F45</f>
        <v>0.38947368421052631</v>
      </c>
      <c r="H45" s="16">
        <f>133/F45</f>
        <v>0.46666666666666667</v>
      </c>
      <c r="I45" s="15">
        <v>278</v>
      </c>
      <c r="J45" s="16">
        <v>0.37050359712230213</v>
      </c>
      <c r="K45" s="16">
        <v>0.46402877697841727</v>
      </c>
      <c r="L45" s="15">
        <v>295</v>
      </c>
      <c r="M45" s="16">
        <v>0.38305084745762713</v>
      </c>
      <c r="N45" s="39" t="s">
        <v>115</v>
      </c>
      <c r="O45" s="16">
        <v>0.43389830508474575</v>
      </c>
      <c r="P45" s="17" t="s">
        <v>116</v>
      </c>
    </row>
    <row r="46" spans="2:16" ht="14.45" customHeight="1" x14ac:dyDescent="0.25">
      <c r="B46" s="19" t="s">
        <v>11</v>
      </c>
      <c r="C46" s="20">
        <v>2810</v>
      </c>
      <c r="D46" s="21">
        <v>0.38929999999999998</v>
      </c>
      <c r="E46" s="21">
        <v>0.47760000000000002</v>
      </c>
      <c r="F46" s="20">
        <v>2825</v>
      </c>
      <c r="G46" s="21">
        <f>1195/F46</f>
        <v>0.4230088495575221</v>
      </c>
      <c r="H46" s="21">
        <f>1492/F46</f>
        <v>0.52814159292035401</v>
      </c>
      <c r="I46" s="20">
        <v>2656</v>
      </c>
      <c r="J46" s="21">
        <v>0.40662650602409639</v>
      </c>
      <c r="K46" s="21">
        <v>0.5199548192771084</v>
      </c>
      <c r="L46" s="20">
        <f>SUM(L42:L45)</f>
        <v>2778</v>
      </c>
      <c r="M46" s="21">
        <v>0.40280777537796975</v>
      </c>
      <c r="N46" s="41" t="s">
        <v>62</v>
      </c>
      <c r="O46" s="21">
        <v>0.51115910727141833</v>
      </c>
      <c r="P46" s="22" t="s">
        <v>117</v>
      </c>
    </row>
    <row r="48" spans="2:16" x14ac:dyDescent="0.25">
      <c r="B48" s="4" t="s">
        <v>36</v>
      </c>
    </row>
    <row r="49" spans="2:14" ht="14.45" customHeight="1" x14ac:dyDescent="0.25">
      <c r="B49" s="23" t="s">
        <v>35</v>
      </c>
      <c r="C49" s="24"/>
      <c r="D49" s="25" t="s">
        <v>118</v>
      </c>
      <c r="E49" s="25" t="s">
        <v>4</v>
      </c>
      <c r="F49" s="25" t="s">
        <v>5</v>
      </c>
      <c r="G49" s="25" t="s">
        <v>119</v>
      </c>
      <c r="H49" s="25" t="s">
        <v>4</v>
      </c>
      <c r="I49" s="25" t="s">
        <v>5</v>
      </c>
      <c r="J49" s="25" t="s">
        <v>120</v>
      </c>
      <c r="K49" s="25" t="s">
        <v>4</v>
      </c>
      <c r="L49" s="25" t="s">
        <v>53</v>
      </c>
      <c r="M49" s="25" t="s">
        <v>5</v>
      </c>
      <c r="N49" s="25" t="s">
        <v>53</v>
      </c>
    </row>
    <row r="50" spans="2:14" x14ac:dyDescent="0.25">
      <c r="B50" s="26" t="s">
        <v>13</v>
      </c>
      <c r="C50" s="26" t="s">
        <v>14</v>
      </c>
      <c r="D50" s="27"/>
      <c r="E50" s="27"/>
      <c r="F50" s="27"/>
      <c r="G50" s="27"/>
      <c r="H50" s="27"/>
      <c r="I50" s="27"/>
      <c r="J50" s="27"/>
      <c r="K50" s="27"/>
      <c r="L50" s="27"/>
      <c r="M50" s="27"/>
      <c r="N50" s="27"/>
    </row>
    <row r="51" spans="2:14" ht="14.45" customHeight="1" x14ac:dyDescent="0.25">
      <c r="B51" s="28" t="s">
        <v>7</v>
      </c>
      <c r="C51" s="29" t="s">
        <v>15</v>
      </c>
      <c r="D51" s="15">
        <v>551</v>
      </c>
      <c r="E51" s="16">
        <v>0.44646098003629764</v>
      </c>
      <c r="F51" s="16">
        <v>0.55898366606170602</v>
      </c>
      <c r="G51" s="15">
        <v>588</v>
      </c>
      <c r="H51" s="16">
        <v>0.41496598639455784</v>
      </c>
      <c r="I51" s="16">
        <v>0.52721088435374153</v>
      </c>
      <c r="J51" s="15">
        <v>574</v>
      </c>
      <c r="K51" s="16">
        <v>0.41289198606271776</v>
      </c>
      <c r="L51" s="39" t="s">
        <v>121</v>
      </c>
      <c r="M51" s="16">
        <v>0.53658536585365857</v>
      </c>
      <c r="N51" s="39" t="s">
        <v>122</v>
      </c>
    </row>
    <row r="52" spans="2:14" ht="14.45" customHeight="1" x14ac:dyDescent="0.25">
      <c r="B52" s="31"/>
      <c r="C52" s="32" t="s">
        <v>16</v>
      </c>
      <c r="D52" s="15">
        <v>313</v>
      </c>
      <c r="E52" s="16">
        <v>0.46006389776357826</v>
      </c>
      <c r="F52" s="16">
        <v>0.5591054313099042</v>
      </c>
      <c r="G52" s="15">
        <v>301</v>
      </c>
      <c r="H52" s="16">
        <v>0.45514950166112955</v>
      </c>
      <c r="I52" s="16">
        <v>0.56478405315614622</v>
      </c>
      <c r="J52" s="15">
        <v>331</v>
      </c>
      <c r="K52" s="16">
        <v>0.4380664652567976</v>
      </c>
      <c r="L52" s="39" t="s">
        <v>116</v>
      </c>
      <c r="M52" s="16">
        <v>0.55287009063444104</v>
      </c>
      <c r="N52" s="39" t="s">
        <v>123</v>
      </c>
    </row>
    <row r="53" spans="2:14" ht="14.45" customHeight="1" x14ac:dyDescent="0.25">
      <c r="B53" s="28" t="s">
        <v>8</v>
      </c>
      <c r="C53" s="32" t="s">
        <v>17</v>
      </c>
      <c r="D53" s="15">
        <v>379</v>
      </c>
      <c r="E53" s="16">
        <v>0.46701846965699206</v>
      </c>
      <c r="F53" s="16">
        <v>0.62269129287598945</v>
      </c>
      <c r="G53" s="15">
        <v>373</v>
      </c>
      <c r="H53" s="16">
        <v>0.3941018766756032</v>
      </c>
      <c r="I53" s="16">
        <v>0.61126005361930291</v>
      </c>
      <c r="J53" s="15">
        <v>348</v>
      </c>
      <c r="K53" s="16">
        <v>0.42528735632183906</v>
      </c>
      <c r="L53" s="39" t="s">
        <v>124</v>
      </c>
      <c r="M53" s="16">
        <v>0.56609195402298851</v>
      </c>
      <c r="N53" s="39" t="s">
        <v>125</v>
      </c>
    </row>
    <row r="54" spans="2:14" ht="14.45" customHeight="1" x14ac:dyDescent="0.25">
      <c r="B54" s="33"/>
      <c r="C54" s="32" t="s">
        <v>18</v>
      </c>
      <c r="D54" s="15">
        <v>192</v>
      </c>
      <c r="E54" s="16">
        <v>0.48958333333333331</v>
      </c>
      <c r="F54" s="16">
        <v>0.57291666666666663</v>
      </c>
      <c r="G54" s="15">
        <v>157</v>
      </c>
      <c r="H54" s="16">
        <v>0.44585987261146498</v>
      </c>
      <c r="I54" s="16">
        <v>0.56687898089171973</v>
      </c>
      <c r="J54" s="15">
        <v>201</v>
      </c>
      <c r="K54" s="16">
        <v>0.46268656716417911</v>
      </c>
      <c r="L54" s="39" t="s">
        <v>126</v>
      </c>
      <c r="M54" s="16">
        <v>0.60199004975124382</v>
      </c>
      <c r="N54" s="39" t="s">
        <v>127</v>
      </c>
    </row>
    <row r="55" spans="2:14" ht="14.45" customHeight="1" x14ac:dyDescent="0.25">
      <c r="B55" s="33"/>
      <c r="C55" s="32" t="s">
        <v>19</v>
      </c>
      <c r="D55" s="15">
        <v>237</v>
      </c>
      <c r="E55" s="16">
        <v>0.4219409282700422</v>
      </c>
      <c r="F55" s="16">
        <v>0.52320675105485237</v>
      </c>
      <c r="G55" s="15">
        <v>230</v>
      </c>
      <c r="H55" s="16">
        <v>0.5347826086956522</v>
      </c>
      <c r="I55" s="16">
        <v>0.58260869565217388</v>
      </c>
      <c r="J55" s="15">
        <v>223</v>
      </c>
      <c r="K55" s="16">
        <v>0.45739910313901344</v>
      </c>
      <c r="L55" s="39" t="s">
        <v>126</v>
      </c>
      <c r="M55" s="16">
        <v>0.5246636771300448</v>
      </c>
      <c r="N55" s="39" t="s">
        <v>128</v>
      </c>
    </row>
    <row r="56" spans="2:14" ht="14.45" customHeight="1" x14ac:dyDescent="0.25">
      <c r="B56" s="31"/>
      <c r="C56" s="32" t="s">
        <v>20</v>
      </c>
      <c r="D56" s="15">
        <v>127</v>
      </c>
      <c r="E56" s="16">
        <v>0.37007874015748032</v>
      </c>
      <c r="F56" s="16">
        <v>0.49606299212598426</v>
      </c>
      <c r="G56" s="15">
        <v>114</v>
      </c>
      <c r="H56" s="16">
        <v>0.45614035087719296</v>
      </c>
      <c r="I56" s="16">
        <v>0.55263157894736847</v>
      </c>
      <c r="J56" s="15">
        <v>141</v>
      </c>
      <c r="K56" s="16">
        <v>0.36170212765957449</v>
      </c>
      <c r="L56" s="39" t="s">
        <v>129</v>
      </c>
      <c r="M56" s="16">
        <v>0.50354609929078009</v>
      </c>
      <c r="N56" s="39" t="s">
        <v>130</v>
      </c>
    </row>
    <row r="57" spans="2:14" ht="14.45" customHeight="1" x14ac:dyDescent="0.25">
      <c r="B57" s="28" t="s">
        <v>9</v>
      </c>
      <c r="C57" s="34" t="s">
        <v>21</v>
      </c>
      <c r="D57" s="15">
        <v>39</v>
      </c>
      <c r="E57" s="16">
        <v>0.38461538461538464</v>
      </c>
      <c r="F57" s="16">
        <v>0.51282051282051277</v>
      </c>
      <c r="G57" s="15">
        <v>37</v>
      </c>
      <c r="H57" s="16">
        <v>0.40540540540540543</v>
      </c>
      <c r="I57" s="16">
        <v>0.54054054054054057</v>
      </c>
      <c r="J57" s="15">
        <v>52</v>
      </c>
      <c r="K57" s="16">
        <v>0.40384615384615385</v>
      </c>
      <c r="L57" s="39" t="s">
        <v>131</v>
      </c>
      <c r="M57" s="16">
        <v>0.55769230769230771</v>
      </c>
      <c r="N57" s="39" t="s">
        <v>132</v>
      </c>
    </row>
    <row r="58" spans="2:14" ht="14.45" customHeight="1" x14ac:dyDescent="0.25">
      <c r="B58" s="33"/>
      <c r="C58" s="34" t="s">
        <v>22</v>
      </c>
      <c r="D58" s="15">
        <v>48</v>
      </c>
      <c r="E58" s="16">
        <v>0.1875</v>
      </c>
      <c r="F58" s="16">
        <v>0.27083333333333331</v>
      </c>
      <c r="G58" s="15">
        <v>41</v>
      </c>
      <c r="H58" s="16">
        <v>0.1951219512195122</v>
      </c>
      <c r="I58" s="16">
        <v>0.29268292682926828</v>
      </c>
      <c r="J58" s="15">
        <v>57</v>
      </c>
      <c r="K58" s="16">
        <v>0.19298245614035087</v>
      </c>
      <c r="L58" s="39" t="s">
        <v>133</v>
      </c>
      <c r="M58" s="16">
        <v>0.21052631578947367</v>
      </c>
      <c r="N58" s="39" t="s">
        <v>134</v>
      </c>
    </row>
    <row r="59" spans="2:14" ht="14.45" customHeight="1" x14ac:dyDescent="0.25">
      <c r="B59" s="33"/>
      <c r="C59" s="34" t="s">
        <v>23</v>
      </c>
      <c r="D59" s="15">
        <v>20</v>
      </c>
      <c r="E59" s="16">
        <v>0.2</v>
      </c>
      <c r="F59" s="16">
        <v>0.25</v>
      </c>
      <c r="G59" s="15">
        <v>26</v>
      </c>
      <c r="H59" s="16">
        <v>0.15384615384615385</v>
      </c>
      <c r="I59" s="16">
        <v>0.23076923076923078</v>
      </c>
      <c r="J59" s="15">
        <v>23</v>
      </c>
      <c r="K59" s="16">
        <v>0.2608695652173913</v>
      </c>
      <c r="L59" s="39" t="s">
        <v>135</v>
      </c>
      <c r="M59" s="16">
        <v>0.39130434782608697</v>
      </c>
      <c r="N59" s="39" t="s">
        <v>136</v>
      </c>
    </row>
    <row r="60" spans="2:14" ht="14.45" customHeight="1" x14ac:dyDescent="0.25">
      <c r="B60" s="33"/>
      <c r="C60" s="34" t="s">
        <v>24</v>
      </c>
      <c r="D60" s="15">
        <v>82</v>
      </c>
      <c r="E60" s="16">
        <v>0.35365853658536583</v>
      </c>
      <c r="F60" s="16">
        <v>0.41463414634146339</v>
      </c>
      <c r="G60" s="15">
        <v>63</v>
      </c>
      <c r="H60" s="16">
        <v>0.30158730158730157</v>
      </c>
      <c r="I60" s="16">
        <v>0.36507936507936506</v>
      </c>
      <c r="J60" s="15">
        <v>73</v>
      </c>
      <c r="K60" s="16">
        <v>0.42465753424657532</v>
      </c>
      <c r="L60" s="39" t="s">
        <v>137</v>
      </c>
      <c r="M60" s="16">
        <v>0.46575342465753422</v>
      </c>
      <c r="N60" s="39" t="s">
        <v>138</v>
      </c>
    </row>
    <row r="61" spans="2:14" ht="14.45" customHeight="1" x14ac:dyDescent="0.25">
      <c r="B61" s="33"/>
      <c r="C61" s="34" t="s">
        <v>25</v>
      </c>
      <c r="D61" s="15">
        <v>60</v>
      </c>
      <c r="E61" s="16">
        <v>0.36666666666666664</v>
      </c>
      <c r="F61" s="16">
        <v>0.53333333333333333</v>
      </c>
      <c r="G61" s="15">
        <v>59</v>
      </c>
      <c r="H61" s="16">
        <v>0.33898305084745761</v>
      </c>
      <c r="I61" s="16">
        <v>0.4576271186440678</v>
      </c>
      <c r="J61" s="15">
        <v>71</v>
      </c>
      <c r="K61" s="16">
        <v>0.36619718309859156</v>
      </c>
      <c r="L61" s="39" t="s">
        <v>139</v>
      </c>
      <c r="M61" s="16">
        <v>0.45070422535211269</v>
      </c>
      <c r="N61" s="39" t="s">
        <v>140</v>
      </c>
    </row>
    <row r="62" spans="2:14" ht="14.45" customHeight="1" x14ac:dyDescent="0.25">
      <c r="B62" s="33"/>
      <c r="C62" s="34" t="s">
        <v>26</v>
      </c>
      <c r="D62" s="15">
        <v>143</v>
      </c>
      <c r="E62" s="16">
        <v>0.46153846153846156</v>
      </c>
      <c r="F62" s="16">
        <v>0.53146853146853146</v>
      </c>
      <c r="G62" s="15">
        <v>115</v>
      </c>
      <c r="H62" s="16">
        <v>0.40869565217391307</v>
      </c>
      <c r="I62" s="16">
        <v>0.5043478260869565</v>
      </c>
      <c r="J62" s="15">
        <v>105</v>
      </c>
      <c r="K62" s="16">
        <v>0.39047619047619048</v>
      </c>
      <c r="L62" s="39" t="s">
        <v>141</v>
      </c>
      <c r="M62" s="16">
        <v>0.50476190476190474</v>
      </c>
      <c r="N62" s="39" t="s">
        <v>142</v>
      </c>
    </row>
    <row r="63" spans="2:14" ht="14.45" customHeight="1" x14ac:dyDescent="0.25">
      <c r="B63" s="33"/>
      <c r="C63" s="34" t="s">
        <v>27</v>
      </c>
      <c r="D63" s="15">
        <v>167</v>
      </c>
      <c r="E63" s="16">
        <v>0.3413173652694611</v>
      </c>
      <c r="F63" s="16">
        <v>0.43712574850299402</v>
      </c>
      <c r="G63" s="15">
        <v>105</v>
      </c>
      <c r="H63" s="16">
        <v>0.3619047619047619</v>
      </c>
      <c r="I63" s="16">
        <v>0.43809523809523809</v>
      </c>
      <c r="J63" s="15">
        <v>113</v>
      </c>
      <c r="K63" s="16">
        <v>0.36283185840707965</v>
      </c>
      <c r="L63" s="39" t="s">
        <v>143</v>
      </c>
      <c r="M63" s="16">
        <v>0.4336283185840708</v>
      </c>
      <c r="N63" s="39" t="s">
        <v>144</v>
      </c>
    </row>
    <row r="64" spans="2:14" ht="14.45" customHeight="1" x14ac:dyDescent="0.25">
      <c r="B64" s="33"/>
      <c r="C64" s="34" t="s">
        <v>28</v>
      </c>
      <c r="D64" s="15">
        <v>46</v>
      </c>
      <c r="E64" s="16">
        <v>0.2608695652173913</v>
      </c>
      <c r="F64" s="16">
        <v>0.36956521739130432</v>
      </c>
      <c r="G64" s="15">
        <v>50</v>
      </c>
      <c r="H64" s="16">
        <v>0.26</v>
      </c>
      <c r="I64" s="16">
        <v>0.3</v>
      </c>
      <c r="J64" s="15">
        <v>43</v>
      </c>
      <c r="K64" s="16">
        <v>0.23255813953488372</v>
      </c>
      <c r="L64" s="39" t="s">
        <v>145</v>
      </c>
      <c r="M64" s="16">
        <v>0.34883720930232559</v>
      </c>
      <c r="N64" s="39" t="s">
        <v>146</v>
      </c>
    </row>
    <row r="65" spans="2:16" ht="14.45" customHeight="1" x14ac:dyDescent="0.25">
      <c r="B65" s="33"/>
      <c r="C65" s="34" t="s">
        <v>29</v>
      </c>
      <c r="D65" s="15">
        <v>7</v>
      </c>
      <c r="E65" s="16">
        <v>0.2857142857142857</v>
      </c>
      <c r="F65" s="16">
        <v>0.42857142857142855</v>
      </c>
      <c r="G65" s="15">
        <v>7</v>
      </c>
      <c r="H65" s="16">
        <v>0.14285714285714285</v>
      </c>
      <c r="I65" s="16">
        <v>0.14285714285714285</v>
      </c>
      <c r="J65" s="15">
        <v>19</v>
      </c>
      <c r="K65" s="16">
        <v>0.42105263157894735</v>
      </c>
      <c r="L65" s="39" t="s">
        <v>147</v>
      </c>
      <c r="M65" s="16">
        <v>0.68421052631578949</v>
      </c>
      <c r="N65" s="39" t="s">
        <v>148</v>
      </c>
    </row>
    <row r="66" spans="2:16" ht="14.45" customHeight="1" x14ac:dyDescent="0.25">
      <c r="B66" s="33"/>
      <c r="C66" s="34" t="s">
        <v>30</v>
      </c>
      <c r="D66" s="15">
        <v>62</v>
      </c>
      <c r="E66" s="16">
        <v>0.5</v>
      </c>
      <c r="F66" s="16">
        <v>0.5161290322580645</v>
      </c>
      <c r="G66" s="15">
        <v>56</v>
      </c>
      <c r="H66" s="16">
        <v>0.375</v>
      </c>
      <c r="I66" s="16">
        <v>0.4642857142857143</v>
      </c>
      <c r="J66" s="15">
        <v>52</v>
      </c>
      <c r="K66" s="16">
        <v>0.34615384615384615</v>
      </c>
      <c r="L66" s="39" t="s">
        <v>149</v>
      </c>
      <c r="M66" s="16">
        <v>0.44230769230769229</v>
      </c>
      <c r="N66" s="39" t="s">
        <v>150</v>
      </c>
    </row>
    <row r="67" spans="2:16" ht="14.45" customHeight="1" x14ac:dyDescent="0.25">
      <c r="B67" s="33"/>
      <c r="C67" s="34" t="s">
        <v>31</v>
      </c>
      <c r="D67" s="15">
        <v>16</v>
      </c>
      <c r="E67" s="16">
        <v>0.5625</v>
      </c>
      <c r="F67" s="16">
        <v>0.625</v>
      </c>
      <c r="G67" s="15">
        <v>12</v>
      </c>
      <c r="H67" s="16">
        <v>8.3333333333333329E-2</v>
      </c>
      <c r="I67" s="16">
        <v>0.33333333333333331</v>
      </c>
      <c r="J67" s="15">
        <v>13</v>
      </c>
      <c r="K67" s="16">
        <v>0.15384615384615385</v>
      </c>
      <c r="L67" s="39" t="s">
        <v>151</v>
      </c>
      <c r="M67" s="16">
        <v>0.38461538461538464</v>
      </c>
      <c r="N67" s="39" t="s">
        <v>152</v>
      </c>
    </row>
    <row r="68" spans="2:16" ht="14.45" customHeight="1" x14ac:dyDescent="0.25">
      <c r="B68" s="31"/>
      <c r="C68" s="32" t="s">
        <v>32</v>
      </c>
      <c r="D68" s="15">
        <v>51</v>
      </c>
      <c r="E68" s="16">
        <v>0.39215686274509803</v>
      </c>
      <c r="F68" s="16">
        <v>0.5490196078431373</v>
      </c>
      <c r="G68" s="15">
        <v>44</v>
      </c>
      <c r="H68" s="16">
        <v>0.38636363636363635</v>
      </c>
      <c r="I68" s="16">
        <v>0.45454545454545453</v>
      </c>
      <c r="J68" s="15">
        <v>44</v>
      </c>
      <c r="K68" s="16">
        <v>0.34090909090909088</v>
      </c>
      <c r="L68" s="39" t="s">
        <v>153</v>
      </c>
      <c r="M68" s="16">
        <v>0.47727272727272729</v>
      </c>
      <c r="N68" s="39" t="s">
        <v>154</v>
      </c>
    </row>
    <row r="69" spans="2:16" ht="14.45" customHeight="1" x14ac:dyDescent="0.25">
      <c r="B69" s="35" t="s">
        <v>33</v>
      </c>
      <c r="C69" s="36"/>
      <c r="D69" s="20">
        <v>2540</v>
      </c>
      <c r="E69" s="21">
        <v>0.42677165354330709</v>
      </c>
      <c r="F69" s="21">
        <v>0.53503937007874014</v>
      </c>
      <c r="G69" s="20">
        <v>2378</v>
      </c>
      <c r="H69" s="21">
        <v>0.41084945332211942</v>
      </c>
      <c r="I69" s="21">
        <v>0.52649285113540789</v>
      </c>
      <c r="J69" s="20">
        <v>2483</v>
      </c>
      <c r="K69" s="21">
        <v>0.40515505436971405</v>
      </c>
      <c r="L69" s="41" t="s">
        <v>155</v>
      </c>
      <c r="M69" s="21">
        <v>0.52033830044301244</v>
      </c>
      <c r="N69" s="41" t="s">
        <v>156</v>
      </c>
    </row>
    <row r="71" spans="2:16" x14ac:dyDescent="0.25">
      <c r="B71" s="4" t="s">
        <v>37</v>
      </c>
    </row>
    <row r="72" spans="2:16" ht="15" customHeight="1" x14ac:dyDescent="0.25">
      <c r="B72" s="10" t="s">
        <v>38</v>
      </c>
      <c r="C72" s="12" t="s">
        <v>49</v>
      </c>
      <c r="D72" s="12" t="s">
        <v>4</v>
      </c>
      <c r="E72" s="12" t="s">
        <v>5</v>
      </c>
      <c r="F72" s="25" t="s">
        <v>106</v>
      </c>
      <c r="G72" s="25" t="s">
        <v>4</v>
      </c>
      <c r="H72" s="25" t="s">
        <v>5</v>
      </c>
      <c r="I72" s="25" t="s">
        <v>107</v>
      </c>
      <c r="J72" s="25" t="s">
        <v>4</v>
      </c>
      <c r="K72" s="25" t="s">
        <v>5</v>
      </c>
      <c r="L72" s="25" t="s">
        <v>108</v>
      </c>
      <c r="M72" s="25" t="s">
        <v>4</v>
      </c>
      <c r="N72" s="25" t="s">
        <v>53</v>
      </c>
      <c r="O72" s="25" t="s">
        <v>5</v>
      </c>
      <c r="P72" s="25" t="s">
        <v>53</v>
      </c>
    </row>
    <row r="73" spans="2:16" x14ac:dyDescent="0.25">
      <c r="B73" s="10" t="s">
        <v>6</v>
      </c>
      <c r="C73" s="12"/>
      <c r="D73" s="12"/>
      <c r="E73" s="12"/>
      <c r="F73" s="27"/>
      <c r="G73" s="27"/>
      <c r="H73" s="27"/>
      <c r="I73" s="27"/>
      <c r="J73" s="27"/>
      <c r="K73" s="27"/>
      <c r="L73" s="27"/>
      <c r="M73" s="27"/>
      <c r="N73" s="27"/>
      <c r="O73" s="27"/>
      <c r="P73" s="27"/>
    </row>
    <row r="74" spans="2:16" x14ac:dyDescent="0.25">
      <c r="B74" s="34" t="s">
        <v>7</v>
      </c>
      <c r="C74" s="15">
        <v>220</v>
      </c>
      <c r="D74" s="16">
        <v>0.33179999999999998</v>
      </c>
      <c r="E74" s="16">
        <v>0.45</v>
      </c>
      <c r="F74" s="15">
        <v>190</v>
      </c>
      <c r="G74" s="16">
        <f>65/F74</f>
        <v>0.34210526315789475</v>
      </c>
      <c r="H74" s="16">
        <f>93/F74</f>
        <v>0.48947368421052634</v>
      </c>
      <c r="I74" s="15">
        <v>234</v>
      </c>
      <c r="J74" s="16">
        <v>0.33333333333333331</v>
      </c>
      <c r="K74" s="16">
        <v>0.49145299145299143</v>
      </c>
      <c r="L74" s="15">
        <v>264</v>
      </c>
      <c r="M74" s="16">
        <v>0.26893939393939392</v>
      </c>
      <c r="N74" s="17" t="s">
        <v>157</v>
      </c>
      <c r="O74" s="16">
        <v>0.40909090909090912</v>
      </c>
      <c r="P74" s="17" t="s">
        <v>158</v>
      </c>
    </row>
    <row r="75" spans="2:16" x14ac:dyDescent="0.25">
      <c r="B75" s="34" t="s">
        <v>8</v>
      </c>
      <c r="C75" s="15">
        <v>157</v>
      </c>
      <c r="D75" s="16">
        <v>0.23569999999999999</v>
      </c>
      <c r="E75" s="16">
        <v>0.38219999999999998</v>
      </c>
      <c r="F75" s="15">
        <v>173</v>
      </c>
      <c r="G75" s="16">
        <f>54/F75</f>
        <v>0.31213872832369943</v>
      </c>
      <c r="H75" s="16">
        <f>83/F75</f>
        <v>0.47976878612716761</v>
      </c>
      <c r="I75" s="15">
        <v>150</v>
      </c>
      <c r="J75" s="16">
        <v>0.29333333333333333</v>
      </c>
      <c r="K75" s="16">
        <v>0.44666666666666666</v>
      </c>
      <c r="L75" s="15">
        <v>150</v>
      </c>
      <c r="M75" s="16">
        <v>0.32</v>
      </c>
      <c r="N75" s="17" t="s">
        <v>159</v>
      </c>
      <c r="O75" s="16">
        <v>0.43333333333333335</v>
      </c>
      <c r="P75" s="17" t="s">
        <v>160</v>
      </c>
    </row>
    <row r="76" spans="2:16" x14ac:dyDescent="0.25">
      <c r="B76" s="34" t="s">
        <v>9</v>
      </c>
      <c r="C76" s="15">
        <v>1033</v>
      </c>
      <c r="D76" s="16">
        <v>0.24590000000000001</v>
      </c>
      <c r="E76" s="16">
        <v>0.37169999999999997</v>
      </c>
      <c r="F76" s="15">
        <v>1012</v>
      </c>
      <c r="G76" s="16">
        <f>255/F76</f>
        <v>0.25197628458498023</v>
      </c>
      <c r="H76" s="16">
        <f>404/F76</f>
        <v>0.39920948616600793</v>
      </c>
      <c r="I76" s="15">
        <v>1094</v>
      </c>
      <c r="J76" s="16">
        <v>0.25502742230347347</v>
      </c>
      <c r="K76" s="16">
        <v>0.41224862888482633</v>
      </c>
      <c r="L76" s="15">
        <v>1195</v>
      </c>
      <c r="M76" s="16">
        <v>0.27196652719665271</v>
      </c>
      <c r="N76" s="17" t="s">
        <v>161</v>
      </c>
      <c r="O76" s="16">
        <v>0.43096234309623432</v>
      </c>
      <c r="P76" s="17" t="s">
        <v>111</v>
      </c>
    </row>
    <row r="77" spans="2:16" ht="30" x14ac:dyDescent="0.25">
      <c r="B77" s="40" t="s">
        <v>10</v>
      </c>
      <c r="C77" s="15">
        <v>37</v>
      </c>
      <c r="D77" s="16">
        <v>0.2432</v>
      </c>
      <c r="E77" s="16">
        <v>0.37840000000000001</v>
      </c>
      <c r="F77" s="15">
        <v>26</v>
      </c>
      <c r="G77" s="16">
        <f>11/F77</f>
        <v>0.42307692307692307</v>
      </c>
      <c r="H77" s="16">
        <f>8/F77</f>
        <v>0.30769230769230771</v>
      </c>
      <c r="I77" s="15">
        <v>19</v>
      </c>
      <c r="J77" s="16">
        <v>0.36842105263157893</v>
      </c>
      <c r="K77" s="16">
        <v>0.26315789473684209</v>
      </c>
      <c r="L77" s="15">
        <v>15</v>
      </c>
      <c r="M77" s="16">
        <v>0.2</v>
      </c>
      <c r="N77" s="17" t="s">
        <v>162</v>
      </c>
      <c r="O77" s="16">
        <v>0.4</v>
      </c>
      <c r="P77" s="17" t="s">
        <v>163</v>
      </c>
    </row>
    <row r="78" spans="2:16" x14ac:dyDescent="0.25">
      <c r="B78" s="19" t="s">
        <v>11</v>
      </c>
      <c r="C78" s="20">
        <v>1447</v>
      </c>
      <c r="D78" s="21">
        <v>0.25779999999999997</v>
      </c>
      <c r="E78" s="21">
        <v>0.38490000000000002</v>
      </c>
      <c r="F78" s="20">
        <v>1401</v>
      </c>
      <c r="G78" s="21">
        <f>385/F78</f>
        <v>0.27480371163454675</v>
      </c>
      <c r="H78" s="21">
        <f>588/F78</f>
        <v>0.41970021413276232</v>
      </c>
      <c r="I78" s="20">
        <v>1497</v>
      </c>
      <c r="J78" s="21">
        <v>0.27254509018036072</v>
      </c>
      <c r="K78" s="21">
        <v>0.42618570474281897</v>
      </c>
      <c r="L78" s="20">
        <v>1624</v>
      </c>
      <c r="M78" s="21">
        <v>0.27524630541871919</v>
      </c>
      <c r="N78" s="22" t="s">
        <v>161</v>
      </c>
      <c r="O78" s="21">
        <v>0.42733990147783252</v>
      </c>
      <c r="P78" s="22" t="s">
        <v>164</v>
      </c>
    </row>
    <row r="80" spans="2:16" x14ac:dyDescent="0.25">
      <c r="B80" s="4" t="s">
        <v>39</v>
      </c>
    </row>
    <row r="81" spans="2:14" ht="15" customHeight="1" x14ac:dyDescent="0.25">
      <c r="B81" s="23" t="s">
        <v>38</v>
      </c>
      <c r="C81" s="24"/>
      <c r="D81" s="25" t="s">
        <v>50</v>
      </c>
      <c r="E81" s="25" t="s">
        <v>4</v>
      </c>
      <c r="F81" s="25" t="s">
        <v>5</v>
      </c>
      <c r="G81" s="25" t="s">
        <v>51</v>
      </c>
      <c r="H81" s="25" t="s">
        <v>4</v>
      </c>
      <c r="I81" s="25" t="s">
        <v>5</v>
      </c>
      <c r="J81" s="25" t="s">
        <v>52</v>
      </c>
      <c r="K81" s="25" t="s">
        <v>4</v>
      </c>
      <c r="L81" s="25" t="s">
        <v>53</v>
      </c>
      <c r="M81" s="25" t="s">
        <v>5</v>
      </c>
      <c r="N81" s="25" t="s">
        <v>53</v>
      </c>
    </row>
    <row r="82" spans="2:14" x14ac:dyDescent="0.25">
      <c r="B82" s="26" t="s">
        <v>13</v>
      </c>
      <c r="C82" s="26" t="s">
        <v>14</v>
      </c>
      <c r="D82" s="27"/>
      <c r="E82" s="27"/>
      <c r="F82" s="27"/>
      <c r="G82" s="27"/>
      <c r="H82" s="27"/>
      <c r="I82" s="27"/>
      <c r="J82" s="27"/>
      <c r="K82" s="27"/>
      <c r="L82" s="27"/>
      <c r="M82" s="27"/>
      <c r="N82" s="27"/>
    </row>
    <row r="83" spans="2:14" x14ac:dyDescent="0.25">
      <c r="B83" s="28" t="s">
        <v>7</v>
      </c>
      <c r="C83" s="29" t="s">
        <v>15</v>
      </c>
      <c r="D83" s="15">
        <v>7</v>
      </c>
      <c r="E83" s="16">
        <v>0.2857142857142857</v>
      </c>
      <c r="F83" s="16">
        <v>0.5714285714285714</v>
      </c>
      <c r="G83" s="15">
        <v>5</v>
      </c>
      <c r="H83" s="16">
        <v>0.8</v>
      </c>
      <c r="I83" s="16">
        <v>0.8</v>
      </c>
      <c r="J83" s="15">
        <v>10</v>
      </c>
      <c r="K83" s="16">
        <v>0.3</v>
      </c>
      <c r="L83" s="17" t="s">
        <v>165</v>
      </c>
      <c r="M83" s="16">
        <v>0.7</v>
      </c>
      <c r="N83" s="17" t="s">
        <v>166</v>
      </c>
    </row>
    <row r="84" spans="2:14" x14ac:dyDescent="0.25">
      <c r="B84" s="31"/>
      <c r="C84" s="32" t="s">
        <v>16</v>
      </c>
      <c r="D84" s="15">
        <v>183</v>
      </c>
      <c r="E84" s="16">
        <v>0.34426229508196721</v>
      </c>
      <c r="F84" s="16">
        <v>0.48633879781420764</v>
      </c>
      <c r="G84" s="15">
        <v>229</v>
      </c>
      <c r="H84" s="16">
        <v>0.32314410480349343</v>
      </c>
      <c r="I84" s="16">
        <v>0.48471615720524019</v>
      </c>
      <c r="J84" s="15">
        <v>254</v>
      </c>
      <c r="K84" s="16">
        <v>0.26771653543307089</v>
      </c>
      <c r="L84" s="17" t="s">
        <v>157</v>
      </c>
      <c r="M84" s="16">
        <v>0.39763779527559057</v>
      </c>
      <c r="N84" s="17" t="s">
        <v>167</v>
      </c>
    </row>
    <row r="85" spans="2:14" x14ac:dyDescent="0.25">
      <c r="B85" s="28" t="s">
        <v>8</v>
      </c>
      <c r="C85" s="32" t="s">
        <v>17</v>
      </c>
      <c r="D85" s="15">
        <v>22</v>
      </c>
      <c r="E85" s="16">
        <v>0.36363636363636365</v>
      </c>
      <c r="F85" s="16">
        <v>0.40909090909090912</v>
      </c>
      <c r="G85" s="15">
        <v>26</v>
      </c>
      <c r="H85" s="16">
        <v>0.42307692307692307</v>
      </c>
      <c r="I85" s="16">
        <v>0.5</v>
      </c>
      <c r="J85" s="15">
        <v>18</v>
      </c>
      <c r="K85" s="16">
        <v>0.27777777777777779</v>
      </c>
      <c r="L85" s="17" t="s">
        <v>168</v>
      </c>
      <c r="M85" s="16">
        <v>0.3888888888888889</v>
      </c>
      <c r="N85" s="17" t="s">
        <v>169</v>
      </c>
    </row>
    <row r="86" spans="2:14" x14ac:dyDescent="0.25">
      <c r="B86" s="33"/>
      <c r="C86" s="32" t="s">
        <v>18</v>
      </c>
      <c r="D86" s="15">
        <v>2</v>
      </c>
      <c r="E86" s="16">
        <v>0</v>
      </c>
      <c r="F86" s="16">
        <v>0.5</v>
      </c>
      <c r="G86" s="15">
        <v>4</v>
      </c>
      <c r="H86" s="16">
        <v>0</v>
      </c>
      <c r="I86" s="16">
        <v>0.25</v>
      </c>
      <c r="J86" s="15">
        <v>7</v>
      </c>
      <c r="K86" s="16">
        <v>0.42857142857142855</v>
      </c>
      <c r="L86" s="17" t="s">
        <v>170</v>
      </c>
      <c r="M86" s="16">
        <v>0.42857142857142855</v>
      </c>
      <c r="N86" s="17" t="s">
        <v>170</v>
      </c>
    </row>
    <row r="87" spans="2:14" x14ac:dyDescent="0.25">
      <c r="B87" s="33"/>
      <c r="C87" s="32" t="s">
        <v>19</v>
      </c>
      <c r="D87" s="15">
        <v>85</v>
      </c>
      <c r="E87" s="16">
        <v>0.35294117647058826</v>
      </c>
      <c r="F87" s="16">
        <v>0.57647058823529407</v>
      </c>
      <c r="G87" s="15">
        <v>70</v>
      </c>
      <c r="H87" s="16">
        <v>0.21428571428571427</v>
      </c>
      <c r="I87" s="16">
        <v>0.35714285714285715</v>
      </c>
      <c r="J87" s="15">
        <v>88</v>
      </c>
      <c r="K87" s="16">
        <v>0.30681818181818182</v>
      </c>
      <c r="L87" s="17" t="s">
        <v>171</v>
      </c>
      <c r="M87" s="16">
        <v>0.42045454545454547</v>
      </c>
      <c r="N87" s="17" t="s">
        <v>172</v>
      </c>
    </row>
    <row r="88" spans="2:14" x14ac:dyDescent="0.25">
      <c r="B88" s="31"/>
      <c r="C88" s="32" t="s">
        <v>20</v>
      </c>
      <c r="D88" s="15">
        <v>64</v>
      </c>
      <c r="E88" s="16">
        <v>0.25</v>
      </c>
      <c r="F88" s="16">
        <v>0.375</v>
      </c>
      <c r="G88" s="15">
        <v>50</v>
      </c>
      <c r="H88" s="16">
        <v>0.36</v>
      </c>
      <c r="I88" s="16">
        <v>0.56000000000000005</v>
      </c>
      <c r="J88" s="15">
        <v>37</v>
      </c>
      <c r="K88" s="16">
        <v>0.35135135135135137</v>
      </c>
      <c r="L88" s="17" t="s">
        <v>173</v>
      </c>
      <c r="M88" s="16">
        <v>0.48648648648648651</v>
      </c>
      <c r="N88" s="17" t="s">
        <v>174</v>
      </c>
    </row>
    <row r="89" spans="2:14" x14ac:dyDescent="0.25">
      <c r="B89" s="28" t="s">
        <v>9</v>
      </c>
      <c r="C89" s="34" t="s">
        <v>21</v>
      </c>
      <c r="D89" s="15">
        <v>17</v>
      </c>
      <c r="E89" s="16">
        <v>0.35294117647058826</v>
      </c>
      <c r="F89" s="16">
        <v>0.58823529411764708</v>
      </c>
      <c r="G89" s="15">
        <v>27</v>
      </c>
      <c r="H89" s="16">
        <v>0.37037037037037035</v>
      </c>
      <c r="I89" s="16">
        <v>0.66666666666666663</v>
      </c>
      <c r="J89" s="15">
        <v>23</v>
      </c>
      <c r="K89" s="16">
        <v>0.34782608695652173</v>
      </c>
      <c r="L89" s="17" t="s">
        <v>175</v>
      </c>
      <c r="M89" s="16">
        <v>0.56521739130434778</v>
      </c>
      <c r="N89" s="17" t="s">
        <v>176</v>
      </c>
    </row>
    <row r="90" spans="2:14" x14ac:dyDescent="0.25">
      <c r="B90" s="33"/>
      <c r="C90" s="34" t="s">
        <v>22</v>
      </c>
      <c r="D90" s="15">
        <v>95</v>
      </c>
      <c r="E90" s="16">
        <v>0.1368421052631579</v>
      </c>
      <c r="F90" s="16">
        <v>0.28421052631578947</v>
      </c>
      <c r="G90" s="15">
        <v>85</v>
      </c>
      <c r="H90" s="16">
        <v>0.14117647058823529</v>
      </c>
      <c r="I90" s="16">
        <v>0.22352941176470589</v>
      </c>
      <c r="J90" s="15">
        <v>75</v>
      </c>
      <c r="K90" s="16">
        <v>0.22666666666666666</v>
      </c>
      <c r="L90" s="17" t="s">
        <v>177</v>
      </c>
      <c r="M90" s="16">
        <v>0.33333333333333331</v>
      </c>
      <c r="N90" s="17" t="s">
        <v>178</v>
      </c>
    </row>
    <row r="91" spans="2:14" x14ac:dyDescent="0.25">
      <c r="B91" s="33"/>
      <c r="C91" s="34" t="s">
        <v>23</v>
      </c>
      <c r="D91" s="15">
        <v>53</v>
      </c>
      <c r="E91" s="16">
        <v>0.20754716981132076</v>
      </c>
      <c r="F91" s="16">
        <v>0.35849056603773582</v>
      </c>
      <c r="G91" s="15">
        <v>65</v>
      </c>
      <c r="H91" s="16">
        <v>0.2</v>
      </c>
      <c r="I91" s="16">
        <v>0.36923076923076925</v>
      </c>
      <c r="J91" s="15">
        <v>70</v>
      </c>
      <c r="K91" s="16">
        <v>0.14285714285714285</v>
      </c>
      <c r="L91" s="17" t="s">
        <v>179</v>
      </c>
      <c r="M91" s="16">
        <v>0.3</v>
      </c>
      <c r="N91" s="17" t="s">
        <v>180</v>
      </c>
    </row>
    <row r="92" spans="2:14" x14ac:dyDescent="0.25">
      <c r="B92" s="33"/>
      <c r="C92" s="34" t="s">
        <v>24</v>
      </c>
      <c r="D92" s="15">
        <v>60</v>
      </c>
      <c r="E92" s="16">
        <v>0.18333333333333332</v>
      </c>
      <c r="F92" s="16">
        <v>0.45</v>
      </c>
      <c r="G92" s="15">
        <v>37</v>
      </c>
      <c r="H92" s="16">
        <v>0.21621621621621623</v>
      </c>
      <c r="I92" s="16">
        <v>0.3783783783783784</v>
      </c>
      <c r="J92" s="15">
        <v>41</v>
      </c>
      <c r="K92" s="16">
        <v>0.34146341463414637</v>
      </c>
      <c r="L92" s="17" t="s">
        <v>181</v>
      </c>
      <c r="M92" s="16">
        <v>0.56097560975609762</v>
      </c>
      <c r="N92" s="17" t="s">
        <v>182</v>
      </c>
    </row>
    <row r="93" spans="2:14" x14ac:dyDescent="0.25">
      <c r="B93" s="33"/>
      <c r="C93" s="34" t="s">
        <v>25</v>
      </c>
      <c r="D93" s="15">
        <v>90</v>
      </c>
      <c r="E93" s="16">
        <v>0.26666666666666666</v>
      </c>
      <c r="F93" s="16">
        <v>0.44444444444444442</v>
      </c>
      <c r="G93" s="15">
        <v>100</v>
      </c>
      <c r="H93" s="16">
        <v>0.26</v>
      </c>
      <c r="I93" s="16">
        <v>0.39</v>
      </c>
      <c r="J93" s="15">
        <v>90</v>
      </c>
      <c r="K93" s="16">
        <v>0.2</v>
      </c>
      <c r="L93" s="17" t="s">
        <v>183</v>
      </c>
      <c r="M93" s="16">
        <v>0.44444444444444442</v>
      </c>
      <c r="N93" s="17" t="s">
        <v>184</v>
      </c>
    </row>
    <row r="94" spans="2:14" x14ac:dyDescent="0.25">
      <c r="B94" s="33"/>
      <c r="C94" s="34" t="s">
        <v>26</v>
      </c>
      <c r="D94" s="15">
        <v>214</v>
      </c>
      <c r="E94" s="16">
        <v>0.37383177570093457</v>
      </c>
      <c r="F94" s="16">
        <v>0.49065420560747663</v>
      </c>
      <c r="G94" s="15">
        <v>236</v>
      </c>
      <c r="H94" s="16">
        <v>0.3135593220338983</v>
      </c>
      <c r="I94" s="16">
        <v>0.48728813559322032</v>
      </c>
      <c r="J94" s="15">
        <v>291</v>
      </c>
      <c r="K94" s="16">
        <v>0.32646048109965636</v>
      </c>
      <c r="L94" s="17" t="s">
        <v>185</v>
      </c>
      <c r="M94" s="16">
        <v>0.47766323024054985</v>
      </c>
      <c r="N94" s="17" t="s">
        <v>186</v>
      </c>
    </row>
    <row r="95" spans="2:14" x14ac:dyDescent="0.25">
      <c r="B95" s="33"/>
      <c r="C95" s="34" t="s">
        <v>27</v>
      </c>
      <c r="D95" s="15">
        <v>92</v>
      </c>
      <c r="E95" s="16">
        <v>0.19565217391304349</v>
      </c>
      <c r="F95" s="16">
        <v>0.36956521739130432</v>
      </c>
      <c r="G95" s="15">
        <v>108</v>
      </c>
      <c r="H95" s="16">
        <v>0.22222222222222221</v>
      </c>
      <c r="I95" s="16">
        <v>0.37037037037037035</v>
      </c>
      <c r="J95" s="15">
        <v>98</v>
      </c>
      <c r="K95" s="16">
        <v>0.25510204081632654</v>
      </c>
      <c r="L95" s="17" t="s">
        <v>187</v>
      </c>
      <c r="M95" s="16">
        <v>0.41836734693877553</v>
      </c>
      <c r="N95" s="17" t="s">
        <v>188</v>
      </c>
    </row>
    <row r="96" spans="2:14" x14ac:dyDescent="0.25">
      <c r="B96" s="33"/>
      <c r="C96" s="34" t="s">
        <v>28</v>
      </c>
      <c r="D96" s="15">
        <v>183</v>
      </c>
      <c r="E96" s="16">
        <v>0.15846994535519127</v>
      </c>
      <c r="F96" s="16">
        <v>0.31147540983606559</v>
      </c>
      <c r="G96" s="15">
        <v>183</v>
      </c>
      <c r="H96" s="16">
        <v>0.26775956284153007</v>
      </c>
      <c r="I96" s="16">
        <v>0.45355191256830601</v>
      </c>
      <c r="J96" s="15">
        <v>215</v>
      </c>
      <c r="K96" s="16">
        <v>0.29767441860465116</v>
      </c>
      <c r="L96" s="17" t="s">
        <v>189</v>
      </c>
      <c r="M96" s="16">
        <v>0.4</v>
      </c>
      <c r="N96" s="17" t="s">
        <v>190</v>
      </c>
    </row>
    <row r="97" spans="2:16" x14ac:dyDescent="0.25">
      <c r="B97" s="33"/>
      <c r="C97" s="34" t="s">
        <v>29</v>
      </c>
      <c r="D97" s="15">
        <v>18</v>
      </c>
      <c r="E97" s="16">
        <v>0.5</v>
      </c>
      <c r="F97" s="16">
        <v>0.61111111111111116</v>
      </c>
      <c r="G97" s="15">
        <v>13</v>
      </c>
      <c r="H97" s="16">
        <v>0.30769230769230771</v>
      </c>
      <c r="I97" s="16">
        <v>0.46153846153846156</v>
      </c>
      <c r="J97" s="15">
        <v>20</v>
      </c>
      <c r="K97" s="16">
        <v>0.3</v>
      </c>
      <c r="L97" s="17" t="s">
        <v>191</v>
      </c>
      <c r="M97" s="16">
        <v>0.45</v>
      </c>
      <c r="N97" s="17" t="s">
        <v>192</v>
      </c>
    </row>
    <row r="98" spans="2:16" x14ac:dyDescent="0.25">
      <c r="B98" s="33"/>
      <c r="C98" s="34" t="s">
        <v>30</v>
      </c>
      <c r="D98" s="15">
        <v>106</v>
      </c>
      <c r="E98" s="16">
        <v>0.26415094339622641</v>
      </c>
      <c r="F98" s="16">
        <v>0.30188679245283018</v>
      </c>
      <c r="G98" s="15">
        <v>113</v>
      </c>
      <c r="H98" s="16">
        <v>0.24778761061946902</v>
      </c>
      <c r="I98" s="16">
        <v>0.34513274336283184</v>
      </c>
      <c r="J98" s="15">
        <v>112</v>
      </c>
      <c r="K98" s="16">
        <v>0.22321428571428573</v>
      </c>
      <c r="L98" s="17" t="s">
        <v>193</v>
      </c>
      <c r="M98" s="16">
        <v>0.36607142857142855</v>
      </c>
      <c r="N98" s="17" t="s">
        <v>143</v>
      </c>
    </row>
    <row r="99" spans="2:16" x14ac:dyDescent="0.25">
      <c r="B99" s="33"/>
      <c r="C99" s="34" t="s">
        <v>31</v>
      </c>
      <c r="D99" s="15">
        <v>29</v>
      </c>
      <c r="E99" s="16">
        <v>0.27586206896551724</v>
      </c>
      <c r="F99" s="16">
        <v>0.55172413793103448</v>
      </c>
      <c r="G99" s="15">
        <v>54</v>
      </c>
      <c r="H99" s="16">
        <v>0.27777777777777779</v>
      </c>
      <c r="I99" s="16">
        <v>0.5</v>
      </c>
      <c r="J99" s="15">
        <v>81</v>
      </c>
      <c r="K99" s="16">
        <v>0.2839506172839506</v>
      </c>
      <c r="L99" s="17" t="s">
        <v>194</v>
      </c>
      <c r="M99" s="16">
        <v>0.53086419753086422</v>
      </c>
      <c r="N99" s="17" t="s">
        <v>195</v>
      </c>
    </row>
    <row r="100" spans="2:16" x14ac:dyDescent="0.25">
      <c r="B100" s="31"/>
      <c r="C100" s="32" t="s">
        <v>32</v>
      </c>
      <c r="D100" s="15">
        <v>55</v>
      </c>
      <c r="E100" s="16">
        <v>0.32727272727272727</v>
      </c>
      <c r="F100" s="16">
        <v>0.47272727272727272</v>
      </c>
      <c r="G100" s="15">
        <v>73</v>
      </c>
      <c r="H100" s="16">
        <v>0.21917808219178081</v>
      </c>
      <c r="I100" s="16">
        <v>0.36986301369863012</v>
      </c>
      <c r="J100" s="15">
        <v>79</v>
      </c>
      <c r="K100" s="16">
        <v>0.25316455696202533</v>
      </c>
      <c r="L100" s="17" t="s">
        <v>196</v>
      </c>
      <c r="M100" s="16">
        <v>0.43037974683544306</v>
      </c>
      <c r="N100" s="17" t="s">
        <v>197</v>
      </c>
    </row>
    <row r="101" spans="2:16" x14ac:dyDescent="0.25">
      <c r="B101" s="35" t="s">
        <v>33</v>
      </c>
      <c r="C101" s="36"/>
      <c r="D101" s="20">
        <v>1375</v>
      </c>
      <c r="E101" s="21">
        <v>0.27200000000000002</v>
      </c>
      <c r="F101" s="21">
        <v>0.42181818181818181</v>
      </c>
      <c r="G101" s="20">
        <v>1478</v>
      </c>
      <c r="H101" s="21">
        <v>0.27131258457374829</v>
      </c>
      <c r="I101" s="21">
        <v>0.42828146143437079</v>
      </c>
      <c r="J101" s="20">
        <v>1609</v>
      </c>
      <c r="K101" s="21">
        <v>0.2759477936606588</v>
      </c>
      <c r="L101" s="22" t="s">
        <v>161</v>
      </c>
      <c r="M101" s="21">
        <v>0.42759477936606588</v>
      </c>
      <c r="N101" s="22" t="s">
        <v>164</v>
      </c>
    </row>
    <row r="103" spans="2:16" x14ac:dyDescent="0.25">
      <c r="B103" s="4" t="s">
        <v>40</v>
      </c>
    </row>
    <row r="104" spans="2:16" ht="15" customHeight="1" x14ac:dyDescent="0.25">
      <c r="B104" s="10" t="s">
        <v>41</v>
      </c>
      <c r="C104" s="12" t="s">
        <v>49</v>
      </c>
      <c r="D104" s="12" t="s">
        <v>4</v>
      </c>
      <c r="E104" s="12" t="s">
        <v>5</v>
      </c>
      <c r="F104" s="12" t="s">
        <v>106</v>
      </c>
      <c r="G104" s="12" t="s">
        <v>4</v>
      </c>
      <c r="H104" s="12" t="s">
        <v>5</v>
      </c>
      <c r="I104" s="12" t="s">
        <v>107</v>
      </c>
      <c r="J104" s="12" t="s">
        <v>4</v>
      </c>
      <c r="K104" s="12" t="s">
        <v>5</v>
      </c>
      <c r="L104" s="12" t="s">
        <v>108</v>
      </c>
      <c r="M104" s="12" t="s">
        <v>4</v>
      </c>
      <c r="N104" s="25" t="s">
        <v>53</v>
      </c>
      <c r="O104" s="12" t="s">
        <v>5</v>
      </c>
      <c r="P104" s="25" t="s">
        <v>53</v>
      </c>
    </row>
    <row r="105" spans="2:16" x14ac:dyDescent="0.25">
      <c r="B105" s="10" t="s">
        <v>6</v>
      </c>
      <c r="C105" s="12"/>
      <c r="D105" s="12"/>
      <c r="E105" s="12"/>
      <c r="F105" s="12"/>
      <c r="G105" s="12"/>
      <c r="H105" s="12"/>
      <c r="I105" s="12"/>
      <c r="J105" s="12"/>
      <c r="K105" s="12"/>
      <c r="L105" s="12"/>
      <c r="M105" s="12"/>
      <c r="N105" s="42"/>
      <c r="O105" s="12"/>
      <c r="P105" s="42"/>
    </row>
    <row r="106" spans="2:16" x14ac:dyDescent="0.25">
      <c r="B106" s="34" t="s">
        <v>7</v>
      </c>
      <c r="C106" s="15">
        <v>307</v>
      </c>
      <c r="D106" s="16">
        <v>0.27360000000000001</v>
      </c>
      <c r="E106" s="16">
        <v>0.42020000000000002</v>
      </c>
      <c r="F106" s="15">
        <v>307</v>
      </c>
      <c r="G106" s="16">
        <f>79/F106</f>
        <v>0.25732899022801303</v>
      </c>
      <c r="H106" s="16">
        <f>116/F106</f>
        <v>0.37785016286644951</v>
      </c>
      <c r="I106" s="15">
        <v>343</v>
      </c>
      <c r="J106" s="16">
        <v>0.2565597667638484</v>
      </c>
      <c r="K106" s="16">
        <v>0.39941690962099125</v>
      </c>
      <c r="L106" s="15">
        <v>314</v>
      </c>
      <c r="M106" s="16">
        <v>0.22611464968152867</v>
      </c>
      <c r="N106" s="17" t="s">
        <v>198</v>
      </c>
      <c r="O106" s="16">
        <v>0.34394904458598724</v>
      </c>
      <c r="P106" s="17" t="s">
        <v>199</v>
      </c>
    </row>
    <row r="107" spans="2:16" x14ac:dyDescent="0.25">
      <c r="B107" s="34" t="s">
        <v>8</v>
      </c>
      <c r="C107" s="15">
        <v>228</v>
      </c>
      <c r="D107" s="16">
        <v>0.25879999999999997</v>
      </c>
      <c r="E107" s="16">
        <v>0.36840000000000001</v>
      </c>
      <c r="F107" s="15">
        <v>137</v>
      </c>
      <c r="G107" s="16">
        <f>40/F107</f>
        <v>0.29197080291970801</v>
      </c>
      <c r="H107" s="16">
        <f>65/F107</f>
        <v>0.47445255474452552</v>
      </c>
      <c r="I107" s="15">
        <v>65</v>
      </c>
      <c r="J107" s="16">
        <v>0.18461538461538463</v>
      </c>
      <c r="K107" s="16">
        <v>0.35384615384615387</v>
      </c>
      <c r="L107" s="15">
        <v>85</v>
      </c>
      <c r="M107" s="16">
        <v>0.22352941176470589</v>
      </c>
      <c r="N107" s="17" t="s">
        <v>200</v>
      </c>
      <c r="O107" s="16">
        <v>0.41176470588235292</v>
      </c>
      <c r="P107" s="17" t="s">
        <v>201</v>
      </c>
    </row>
    <row r="108" spans="2:16" x14ac:dyDescent="0.25">
      <c r="B108" s="34" t="s">
        <v>9</v>
      </c>
      <c r="C108" s="15">
        <v>218</v>
      </c>
      <c r="D108" s="16">
        <v>0.2477</v>
      </c>
      <c r="E108" s="16">
        <v>0.34399999999999997</v>
      </c>
      <c r="F108" s="15">
        <v>196</v>
      </c>
      <c r="G108" s="16">
        <f>41/F108</f>
        <v>0.20918367346938777</v>
      </c>
      <c r="H108" s="16">
        <f>58/F108</f>
        <v>0.29591836734693877</v>
      </c>
      <c r="I108" s="15">
        <v>253</v>
      </c>
      <c r="J108" s="16">
        <v>0.22529644268774704</v>
      </c>
      <c r="K108" s="16">
        <v>0.29249011857707508</v>
      </c>
      <c r="L108" s="15">
        <v>268</v>
      </c>
      <c r="M108" s="16">
        <v>0.22014925373134328</v>
      </c>
      <c r="N108" s="17" t="s">
        <v>202</v>
      </c>
      <c r="O108" s="16">
        <v>0.29477611940298509</v>
      </c>
      <c r="P108" s="17" t="s">
        <v>203</v>
      </c>
    </row>
    <row r="109" spans="2:16" ht="30" x14ac:dyDescent="0.25">
      <c r="B109" s="40" t="s">
        <v>10</v>
      </c>
      <c r="C109" s="15">
        <v>175</v>
      </c>
      <c r="D109" s="16">
        <v>0.25140000000000001</v>
      </c>
      <c r="E109" s="16">
        <v>0.29139999999999999</v>
      </c>
      <c r="F109" s="15">
        <v>157</v>
      </c>
      <c r="G109" s="16">
        <f>54/F109</f>
        <v>0.34394904458598724</v>
      </c>
      <c r="H109" s="16">
        <f>63/F109</f>
        <v>0.40127388535031849</v>
      </c>
      <c r="I109" s="15">
        <v>198</v>
      </c>
      <c r="J109" s="16">
        <v>0.37373737373737376</v>
      </c>
      <c r="K109" s="16">
        <v>0.42424242424242425</v>
      </c>
      <c r="L109" s="15">
        <v>184</v>
      </c>
      <c r="M109" s="16">
        <v>0.29347826086956524</v>
      </c>
      <c r="N109" s="17" t="s">
        <v>204</v>
      </c>
      <c r="O109" s="16">
        <v>0.36956521739130432</v>
      </c>
      <c r="P109" s="17" t="s">
        <v>205</v>
      </c>
    </row>
    <row r="110" spans="2:16" x14ac:dyDescent="0.25">
      <c r="B110" s="19" t="s">
        <v>11</v>
      </c>
      <c r="C110" s="20">
        <v>928</v>
      </c>
      <c r="D110" s="21">
        <v>0.25969999999999999</v>
      </c>
      <c r="E110" s="21">
        <v>0.36530000000000001</v>
      </c>
      <c r="F110" s="20">
        <v>797</v>
      </c>
      <c r="G110" s="21">
        <f>214/F110</f>
        <v>0.2685069008782936</v>
      </c>
      <c r="H110" s="21">
        <f>302/F110</f>
        <v>0.37892095357590966</v>
      </c>
      <c r="I110" s="20">
        <v>859</v>
      </c>
      <c r="J110" s="21">
        <v>0.26891734575087312</v>
      </c>
      <c r="K110" s="21">
        <v>0.37019790454016299</v>
      </c>
      <c r="L110" s="20">
        <v>851</v>
      </c>
      <c r="M110" s="21">
        <v>0.23854289071680376</v>
      </c>
      <c r="N110" s="22" t="s">
        <v>206</v>
      </c>
      <c r="O110" s="21">
        <v>0.3407755581668625</v>
      </c>
      <c r="P110" s="22" t="s">
        <v>207</v>
      </c>
    </row>
    <row r="113" spans="2:14" x14ac:dyDescent="0.25">
      <c r="B113" s="4" t="s">
        <v>42</v>
      </c>
    </row>
    <row r="114" spans="2:14" ht="15" customHeight="1" x14ac:dyDescent="0.25">
      <c r="B114" s="23" t="s">
        <v>41</v>
      </c>
      <c r="C114" s="24"/>
      <c r="D114" s="25" t="s">
        <v>50</v>
      </c>
      <c r="E114" s="25" t="s">
        <v>4</v>
      </c>
      <c r="F114" s="25" t="s">
        <v>5</v>
      </c>
      <c r="G114" s="25" t="s">
        <v>51</v>
      </c>
      <c r="H114" s="25" t="s">
        <v>4</v>
      </c>
      <c r="I114" s="25" t="s">
        <v>5</v>
      </c>
      <c r="J114" s="25" t="s">
        <v>52</v>
      </c>
      <c r="K114" s="25" t="s">
        <v>4</v>
      </c>
      <c r="L114" s="25" t="s">
        <v>53</v>
      </c>
      <c r="M114" s="25" t="s">
        <v>5</v>
      </c>
      <c r="N114" s="25" t="s">
        <v>53</v>
      </c>
    </row>
    <row r="115" spans="2:14" x14ac:dyDescent="0.25">
      <c r="B115" s="26" t="s">
        <v>13</v>
      </c>
      <c r="C115" s="26" t="s">
        <v>14</v>
      </c>
      <c r="D115" s="27"/>
      <c r="E115" s="27"/>
      <c r="F115" s="27"/>
      <c r="G115" s="27"/>
      <c r="H115" s="27"/>
      <c r="I115" s="27"/>
      <c r="J115" s="27"/>
      <c r="K115" s="27"/>
      <c r="L115" s="42"/>
      <c r="M115" s="27"/>
      <c r="N115" s="42"/>
    </row>
    <row r="116" spans="2:14" x14ac:dyDescent="0.25">
      <c r="B116" s="28" t="s">
        <v>7</v>
      </c>
      <c r="C116" s="29" t="s">
        <v>15</v>
      </c>
      <c r="D116" s="15">
        <v>176</v>
      </c>
      <c r="E116" s="16">
        <v>0.27840909090909088</v>
      </c>
      <c r="F116" s="16">
        <v>0.38636363636363635</v>
      </c>
      <c r="G116" s="15">
        <v>186</v>
      </c>
      <c r="H116" s="16">
        <v>0.29032258064516131</v>
      </c>
      <c r="I116" s="16">
        <v>0.43010752688172044</v>
      </c>
      <c r="J116" s="15">
        <v>159</v>
      </c>
      <c r="K116" s="16">
        <v>0.23270440251572327</v>
      </c>
      <c r="L116" s="17" t="s">
        <v>208</v>
      </c>
      <c r="M116" s="16">
        <v>0.32704402515723269</v>
      </c>
      <c r="N116" s="17" t="s">
        <v>209</v>
      </c>
    </row>
    <row r="117" spans="2:14" x14ac:dyDescent="0.25">
      <c r="B117" s="31"/>
      <c r="C117" s="32" t="s">
        <v>16</v>
      </c>
      <c r="D117" s="15">
        <v>131</v>
      </c>
      <c r="E117" s="16">
        <v>0.22900763358778625</v>
      </c>
      <c r="F117" s="16">
        <v>0.36641221374045801</v>
      </c>
      <c r="G117" s="15">
        <v>157</v>
      </c>
      <c r="H117" s="16">
        <v>0.21656050955414013</v>
      </c>
      <c r="I117" s="16">
        <v>0.36305732484076431</v>
      </c>
      <c r="J117" s="15">
        <v>155</v>
      </c>
      <c r="K117" s="16">
        <v>0.21935483870967742</v>
      </c>
      <c r="L117" s="17" t="s">
        <v>210</v>
      </c>
      <c r="M117" s="16">
        <v>0.36129032258064514</v>
      </c>
      <c r="N117" s="17" t="s">
        <v>211</v>
      </c>
    </row>
    <row r="118" spans="2:14" x14ac:dyDescent="0.25">
      <c r="B118" s="28" t="s">
        <v>8</v>
      </c>
      <c r="C118" s="32" t="s">
        <v>17</v>
      </c>
      <c r="D118" s="15">
        <v>36</v>
      </c>
      <c r="E118" s="16">
        <v>0.30555555555555558</v>
      </c>
      <c r="F118" s="16">
        <v>0.47222222222222221</v>
      </c>
      <c r="G118" s="15">
        <v>5</v>
      </c>
      <c r="H118" s="16">
        <v>0.2</v>
      </c>
      <c r="I118" s="16">
        <v>0.2</v>
      </c>
      <c r="J118" s="15">
        <v>3</v>
      </c>
      <c r="K118" s="16">
        <v>0.33333333333333331</v>
      </c>
      <c r="L118" s="17" t="s">
        <v>212</v>
      </c>
      <c r="M118" s="16">
        <v>0.33333333333333331</v>
      </c>
      <c r="N118" s="17" t="s">
        <v>212</v>
      </c>
    </row>
    <row r="119" spans="2:14" x14ac:dyDescent="0.25">
      <c r="B119" s="33"/>
      <c r="C119" s="32" t="s">
        <v>18</v>
      </c>
      <c r="D119" s="15">
        <v>7</v>
      </c>
      <c r="E119" s="16">
        <v>0.2857142857142857</v>
      </c>
      <c r="F119" s="16">
        <v>0.42857142857142855</v>
      </c>
      <c r="G119" s="15">
        <v>5</v>
      </c>
      <c r="H119" s="16">
        <v>0</v>
      </c>
      <c r="I119" s="16">
        <v>0.2</v>
      </c>
      <c r="J119" s="15">
        <v>2</v>
      </c>
      <c r="K119" s="16">
        <v>0</v>
      </c>
      <c r="L119" s="17" t="s">
        <v>213</v>
      </c>
      <c r="M119" s="16">
        <v>0</v>
      </c>
      <c r="N119" s="17" t="s">
        <v>213</v>
      </c>
    </row>
    <row r="120" spans="2:14" x14ac:dyDescent="0.25">
      <c r="B120" s="33"/>
      <c r="C120" s="32" t="s">
        <v>19</v>
      </c>
      <c r="D120" s="15">
        <v>32</v>
      </c>
      <c r="E120" s="16">
        <v>0.34375</v>
      </c>
      <c r="F120" s="16">
        <v>0.5625</v>
      </c>
      <c r="G120" s="15">
        <v>31</v>
      </c>
      <c r="H120" s="16">
        <v>0.22580645161290322</v>
      </c>
      <c r="I120" s="16">
        <v>0.45161290322580644</v>
      </c>
      <c r="J120" s="15">
        <v>61</v>
      </c>
      <c r="K120" s="16">
        <v>0.22950819672131148</v>
      </c>
      <c r="L120" s="17" t="s">
        <v>214</v>
      </c>
      <c r="M120" s="16">
        <v>0.47540983606557374</v>
      </c>
      <c r="N120" s="43" t="s">
        <v>215</v>
      </c>
    </row>
    <row r="121" spans="2:14" x14ac:dyDescent="0.25">
      <c r="B121" s="31"/>
      <c r="C121" s="32" t="s">
        <v>20</v>
      </c>
      <c r="D121" s="15">
        <v>62</v>
      </c>
      <c r="E121" s="16">
        <v>0.25806451612903225</v>
      </c>
      <c r="F121" s="16">
        <v>0.43548387096774194</v>
      </c>
      <c r="G121" s="15">
        <v>24</v>
      </c>
      <c r="H121" s="16">
        <v>0.16666666666666666</v>
      </c>
      <c r="I121" s="16">
        <v>0.29166666666666669</v>
      </c>
      <c r="J121" s="15">
        <v>19</v>
      </c>
      <c r="K121" s="16">
        <v>0.21052631578947367</v>
      </c>
      <c r="L121" s="17" t="s">
        <v>216</v>
      </c>
      <c r="M121" s="16">
        <v>0.26315789473684209</v>
      </c>
      <c r="N121" s="17" t="s">
        <v>82</v>
      </c>
    </row>
    <row r="122" spans="2:14" x14ac:dyDescent="0.25">
      <c r="B122" s="28" t="s">
        <v>9</v>
      </c>
      <c r="C122" s="34" t="s">
        <v>21</v>
      </c>
      <c r="D122" s="15">
        <v>5</v>
      </c>
      <c r="E122" s="16">
        <v>0.6</v>
      </c>
      <c r="F122" s="16">
        <v>0.6</v>
      </c>
      <c r="G122" s="15">
        <v>2</v>
      </c>
      <c r="H122" s="16">
        <v>0.5</v>
      </c>
      <c r="I122" s="16">
        <v>0.5</v>
      </c>
      <c r="J122" s="15">
        <v>1</v>
      </c>
      <c r="K122" s="16">
        <v>1</v>
      </c>
      <c r="L122" s="17" t="s">
        <v>217</v>
      </c>
      <c r="M122" s="16">
        <v>1</v>
      </c>
      <c r="N122" s="17" t="s">
        <v>217</v>
      </c>
    </row>
    <row r="123" spans="2:14" x14ac:dyDescent="0.25">
      <c r="B123" s="33"/>
      <c r="C123" s="34" t="s">
        <v>22</v>
      </c>
      <c r="D123" s="15">
        <v>27</v>
      </c>
      <c r="E123" s="16">
        <v>3.7037037037037035E-2</v>
      </c>
      <c r="F123" s="16">
        <v>7.407407407407407E-2</v>
      </c>
      <c r="G123" s="15">
        <v>26</v>
      </c>
      <c r="H123" s="16">
        <v>0.19230769230769232</v>
      </c>
      <c r="I123" s="16">
        <v>0.23076923076923078</v>
      </c>
      <c r="J123" s="15">
        <v>38</v>
      </c>
      <c r="K123" s="16">
        <v>5.2631578947368418E-2</v>
      </c>
      <c r="L123" s="17" t="s">
        <v>218</v>
      </c>
      <c r="M123" s="16">
        <v>0.18421052631578946</v>
      </c>
      <c r="N123" s="17" t="s">
        <v>219</v>
      </c>
    </row>
    <row r="124" spans="2:14" x14ac:dyDescent="0.25">
      <c r="B124" s="33"/>
      <c r="C124" s="34" t="s">
        <v>23</v>
      </c>
      <c r="D124" s="15">
        <v>15</v>
      </c>
      <c r="E124" s="16">
        <v>0</v>
      </c>
      <c r="F124" s="16">
        <v>0.13333333333333333</v>
      </c>
      <c r="G124" s="15">
        <v>20</v>
      </c>
      <c r="H124" s="16">
        <v>0.05</v>
      </c>
      <c r="I124" s="16">
        <v>0.15</v>
      </c>
      <c r="J124" s="15">
        <v>23</v>
      </c>
      <c r="K124" s="16">
        <v>0.13043478260869565</v>
      </c>
      <c r="L124" s="17" t="s">
        <v>220</v>
      </c>
      <c r="M124" s="16">
        <v>0.17391304347826086</v>
      </c>
      <c r="N124" s="17" t="s">
        <v>221</v>
      </c>
    </row>
    <row r="125" spans="2:14" x14ac:dyDescent="0.25">
      <c r="B125" s="33"/>
      <c r="C125" s="34" t="s">
        <v>24</v>
      </c>
      <c r="D125" s="15">
        <v>20</v>
      </c>
      <c r="E125" s="16">
        <v>0.25</v>
      </c>
      <c r="F125" s="16">
        <v>0.35</v>
      </c>
      <c r="G125" s="15">
        <v>14</v>
      </c>
      <c r="H125" s="16">
        <v>0.21428571428571427</v>
      </c>
      <c r="I125" s="16">
        <v>0.2857142857142857</v>
      </c>
      <c r="J125" s="15">
        <v>10</v>
      </c>
      <c r="K125" s="16">
        <v>0.2</v>
      </c>
      <c r="L125" s="17" t="s">
        <v>222</v>
      </c>
      <c r="M125" s="16">
        <v>0.2</v>
      </c>
      <c r="N125" s="43" t="s">
        <v>222</v>
      </c>
    </row>
    <row r="126" spans="2:14" x14ac:dyDescent="0.25">
      <c r="B126" s="33"/>
      <c r="C126" s="34" t="s">
        <v>25</v>
      </c>
      <c r="D126" s="15">
        <v>19</v>
      </c>
      <c r="E126" s="16">
        <v>0.21052631578947367</v>
      </c>
      <c r="F126" s="16">
        <v>0.21052631578947367</v>
      </c>
      <c r="G126" s="15">
        <v>27</v>
      </c>
      <c r="H126" s="16">
        <v>0.25925925925925924</v>
      </c>
      <c r="I126" s="16">
        <v>0.33333333333333331</v>
      </c>
      <c r="J126" s="15">
        <v>25</v>
      </c>
      <c r="K126" s="16">
        <v>0.36</v>
      </c>
      <c r="L126" s="17" t="s">
        <v>223</v>
      </c>
      <c r="M126" s="16">
        <v>0.44</v>
      </c>
      <c r="N126" s="17" t="s">
        <v>79</v>
      </c>
    </row>
    <row r="127" spans="2:14" x14ac:dyDescent="0.25">
      <c r="B127" s="33"/>
      <c r="C127" s="34" t="s">
        <v>26</v>
      </c>
      <c r="D127" s="15">
        <v>34</v>
      </c>
      <c r="E127" s="16">
        <v>0.23529411764705882</v>
      </c>
      <c r="F127" s="16">
        <v>0.38235294117647056</v>
      </c>
      <c r="G127" s="15">
        <v>67</v>
      </c>
      <c r="H127" s="16">
        <v>0.26865671641791045</v>
      </c>
      <c r="I127" s="16">
        <v>0.31343283582089554</v>
      </c>
      <c r="J127" s="15">
        <v>64</v>
      </c>
      <c r="K127" s="16">
        <v>0.3125</v>
      </c>
      <c r="L127" s="17" t="s">
        <v>224</v>
      </c>
      <c r="M127" s="16">
        <v>0.390625</v>
      </c>
      <c r="N127" s="17" t="s">
        <v>225</v>
      </c>
    </row>
    <row r="128" spans="2:14" x14ac:dyDescent="0.25">
      <c r="B128" s="33"/>
      <c r="C128" s="34" t="s">
        <v>27</v>
      </c>
      <c r="D128" s="15">
        <v>13</v>
      </c>
      <c r="E128" s="16">
        <v>0.23076923076923078</v>
      </c>
      <c r="F128" s="16">
        <v>0.38461538461538464</v>
      </c>
      <c r="G128" s="15">
        <v>23</v>
      </c>
      <c r="H128" s="16">
        <v>0.30434782608695654</v>
      </c>
      <c r="I128" s="16">
        <v>0.47826086956521741</v>
      </c>
      <c r="J128" s="15">
        <v>23</v>
      </c>
      <c r="K128" s="16">
        <v>0.21739130434782608</v>
      </c>
      <c r="L128" s="17" t="s">
        <v>226</v>
      </c>
      <c r="M128" s="16">
        <v>0.30434782608695654</v>
      </c>
      <c r="N128" s="17" t="s">
        <v>227</v>
      </c>
    </row>
    <row r="129" spans="2:16" x14ac:dyDescent="0.25">
      <c r="B129" s="33"/>
      <c r="C129" s="34" t="s">
        <v>28</v>
      </c>
      <c r="D129" s="15">
        <v>6</v>
      </c>
      <c r="E129" s="16">
        <v>0.33333333333333331</v>
      </c>
      <c r="F129" s="16">
        <v>0.33333333333333331</v>
      </c>
      <c r="G129" s="15">
        <v>5</v>
      </c>
      <c r="H129" s="16">
        <v>0.2</v>
      </c>
      <c r="I129" s="16">
        <v>0.2</v>
      </c>
      <c r="J129" s="15">
        <v>7</v>
      </c>
      <c r="K129" s="16">
        <v>0.42857142857142855</v>
      </c>
      <c r="L129" s="17" t="s">
        <v>170</v>
      </c>
      <c r="M129" s="16">
        <v>0.42857142857142855</v>
      </c>
      <c r="N129" s="17" t="s">
        <v>170</v>
      </c>
    </row>
    <row r="130" spans="2:16" x14ac:dyDescent="0.25">
      <c r="B130" s="33"/>
      <c r="C130" s="34" t="s">
        <v>29</v>
      </c>
      <c r="D130" s="15">
        <v>20</v>
      </c>
      <c r="E130" s="16">
        <v>0.3</v>
      </c>
      <c r="F130" s="16">
        <v>0.4</v>
      </c>
      <c r="G130" s="15">
        <v>26</v>
      </c>
      <c r="H130" s="16">
        <v>7.6923076923076927E-2</v>
      </c>
      <c r="I130" s="16">
        <v>0.15384615384615385</v>
      </c>
      <c r="J130" s="15">
        <v>24</v>
      </c>
      <c r="K130" s="16">
        <v>0.125</v>
      </c>
      <c r="L130" s="17" t="s">
        <v>228</v>
      </c>
      <c r="M130" s="16">
        <v>0.25</v>
      </c>
      <c r="N130" s="43" t="s">
        <v>229</v>
      </c>
    </row>
    <row r="131" spans="2:16" x14ac:dyDescent="0.25">
      <c r="B131" s="33"/>
      <c r="C131" s="34" t="s">
        <v>30</v>
      </c>
      <c r="D131" s="15">
        <v>14</v>
      </c>
      <c r="E131" s="16">
        <v>0.21428571428571427</v>
      </c>
      <c r="F131" s="16">
        <v>0.2857142857142857</v>
      </c>
      <c r="G131" s="15">
        <v>24</v>
      </c>
      <c r="H131" s="16">
        <v>0.16666666666666666</v>
      </c>
      <c r="I131" s="16">
        <v>0.20833333333333334</v>
      </c>
      <c r="J131" s="15">
        <v>28</v>
      </c>
      <c r="K131" s="16">
        <v>0.21428571428571427</v>
      </c>
      <c r="L131" s="17" t="s">
        <v>230</v>
      </c>
      <c r="M131" s="16">
        <v>0.25</v>
      </c>
      <c r="N131" s="17" t="s">
        <v>231</v>
      </c>
    </row>
    <row r="132" spans="2:16" x14ac:dyDescent="0.25">
      <c r="B132" s="33"/>
      <c r="C132" s="34" t="s">
        <v>31</v>
      </c>
      <c r="D132" s="15">
        <v>2</v>
      </c>
      <c r="E132" s="16">
        <v>0</v>
      </c>
      <c r="F132" s="16">
        <v>0</v>
      </c>
      <c r="G132" s="15">
        <v>3</v>
      </c>
      <c r="H132" s="16">
        <v>0.66666666666666663</v>
      </c>
      <c r="I132" s="16">
        <v>0.66666666666666663</v>
      </c>
      <c r="J132" s="15">
        <v>2</v>
      </c>
      <c r="K132" s="16">
        <v>0</v>
      </c>
      <c r="L132" s="17" t="s">
        <v>213</v>
      </c>
      <c r="M132" s="16">
        <v>0</v>
      </c>
      <c r="N132" s="17" t="s">
        <v>213</v>
      </c>
    </row>
    <row r="133" spans="2:16" x14ac:dyDescent="0.25">
      <c r="B133" s="31"/>
      <c r="C133" s="32" t="s">
        <v>32</v>
      </c>
      <c r="D133" s="15">
        <v>21</v>
      </c>
      <c r="E133" s="16">
        <v>0.2857142857142857</v>
      </c>
      <c r="F133" s="16">
        <v>0.38095238095238093</v>
      </c>
      <c r="G133" s="15">
        <v>16</v>
      </c>
      <c r="H133" s="16">
        <v>0.375</v>
      </c>
      <c r="I133" s="16">
        <v>0.4375</v>
      </c>
      <c r="J133" s="15">
        <v>23</v>
      </c>
      <c r="K133" s="16">
        <v>0.21739130434782608</v>
      </c>
      <c r="L133" s="17" t="s">
        <v>226</v>
      </c>
      <c r="M133" s="16">
        <v>0.2608695652173913</v>
      </c>
      <c r="N133" s="17" t="s">
        <v>135</v>
      </c>
    </row>
    <row r="134" spans="2:16" x14ac:dyDescent="0.25">
      <c r="B134" s="35" t="s">
        <v>33</v>
      </c>
      <c r="C134" s="36"/>
      <c r="D134" s="20">
        <v>640</v>
      </c>
      <c r="E134" s="21">
        <v>0.25</v>
      </c>
      <c r="F134" s="21">
        <v>0.37343749999999998</v>
      </c>
      <c r="G134" s="20">
        <v>661</v>
      </c>
      <c r="H134" s="21">
        <v>0.23751891074130105</v>
      </c>
      <c r="I134" s="21">
        <v>0.35400907715582453</v>
      </c>
      <c r="J134" s="20">
        <v>667</v>
      </c>
      <c r="K134" s="21">
        <v>0.22338830584707647</v>
      </c>
      <c r="L134" s="22" t="s">
        <v>232</v>
      </c>
      <c r="M134" s="21">
        <v>0.33283358320839579</v>
      </c>
      <c r="N134" s="22" t="s">
        <v>58</v>
      </c>
    </row>
    <row r="135" spans="2:16" x14ac:dyDescent="0.25">
      <c r="B135" s="5"/>
      <c r="C135" s="5"/>
      <c r="D135" s="6"/>
      <c r="E135" s="7"/>
      <c r="F135" s="7"/>
      <c r="G135" s="6"/>
      <c r="H135" s="7"/>
      <c r="I135" s="7"/>
    </row>
    <row r="136" spans="2:16" x14ac:dyDescent="0.25">
      <c r="B136" s="5"/>
      <c r="C136" s="5"/>
      <c r="D136" s="6"/>
      <c r="E136" s="7"/>
      <c r="F136" s="7"/>
      <c r="G136" s="6"/>
      <c r="H136" s="7"/>
      <c r="I136" s="7"/>
    </row>
    <row r="137" spans="2:16" x14ac:dyDescent="0.25">
      <c r="B137" s="5"/>
      <c r="C137" s="5"/>
      <c r="D137" s="6"/>
      <c r="E137" s="7"/>
      <c r="F137" s="7"/>
      <c r="G137" s="6"/>
      <c r="H137" s="7"/>
      <c r="I137" s="7"/>
    </row>
    <row r="139" spans="2:16" x14ac:dyDescent="0.25">
      <c r="B139" s="4" t="s">
        <v>43</v>
      </c>
    </row>
    <row r="140" spans="2:16" ht="15" customHeight="1" x14ac:dyDescent="0.25">
      <c r="B140" s="10" t="s">
        <v>44</v>
      </c>
      <c r="C140" s="12" t="s">
        <v>49</v>
      </c>
      <c r="D140" s="12" t="s">
        <v>4</v>
      </c>
      <c r="E140" s="12" t="s">
        <v>5</v>
      </c>
      <c r="F140" s="12" t="s">
        <v>64</v>
      </c>
      <c r="G140" s="12" t="s">
        <v>4</v>
      </c>
      <c r="H140" s="12" t="s">
        <v>5</v>
      </c>
      <c r="I140" s="12" t="s">
        <v>65</v>
      </c>
      <c r="J140" s="12" t="s">
        <v>4</v>
      </c>
      <c r="K140" s="12" t="s">
        <v>5</v>
      </c>
      <c r="L140" s="12" t="s">
        <v>66</v>
      </c>
      <c r="M140" s="12" t="s">
        <v>4</v>
      </c>
      <c r="N140" s="25" t="s">
        <v>53</v>
      </c>
      <c r="O140" s="12" t="s">
        <v>5</v>
      </c>
      <c r="P140" s="25" t="s">
        <v>53</v>
      </c>
    </row>
    <row r="141" spans="2:16" x14ac:dyDescent="0.25">
      <c r="B141" s="10" t="s">
        <v>6</v>
      </c>
      <c r="C141" s="12"/>
      <c r="D141" s="12"/>
      <c r="E141" s="12"/>
      <c r="F141" s="12"/>
      <c r="G141" s="12"/>
      <c r="H141" s="12"/>
      <c r="I141" s="12"/>
      <c r="J141" s="12"/>
      <c r="K141" s="12"/>
      <c r="L141" s="12"/>
      <c r="M141" s="12"/>
      <c r="N141" s="42"/>
      <c r="O141" s="12"/>
      <c r="P141" s="42"/>
    </row>
    <row r="142" spans="2:16" x14ac:dyDescent="0.25">
      <c r="B142" s="34" t="s">
        <v>7</v>
      </c>
      <c r="C142" s="15">
        <v>869</v>
      </c>
      <c r="D142" s="16">
        <v>0.34410000000000002</v>
      </c>
      <c r="E142" s="16">
        <v>0.36130000000000001</v>
      </c>
      <c r="F142" s="15">
        <v>982</v>
      </c>
      <c r="G142" s="16">
        <f>346/F142</f>
        <v>0.35234215885947046</v>
      </c>
      <c r="H142" s="16">
        <f>366/F142</f>
        <v>0.37270875763747452</v>
      </c>
      <c r="I142" s="15">
        <v>986</v>
      </c>
      <c r="J142" s="16">
        <v>0.37829614604462475</v>
      </c>
      <c r="K142" s="16">
        <v>0.39452332657200812</v>
      </c>
      <c r="L142" s="15">
        <v>939</v>
      </c>
      <c r="M142" s="16">
        <v>0.33652822151224709</v>
      </c>
      <c r="N142" s="17" t="s">
        <v>207</v>
      </c>
      <c r="O142" s="16">
        <v>0.36847710330138445</v>
      </c>
      <c r="P142" s="17" t="s">
        <v>233</v>
      </c>
    </row>
    <row r="143" spans="2:16" x14ac:dyDescent="0.25">
      <c r="B143" s="34" t="s">
        <v>8</v>
      </c>
      <c r="C143" s="15">
        <v>1125</v>
      </c>
      <c r="D143" s="16">
        <v>0.6</v>
      </c>
      <c r="E143" s="16">
        <v>0.61419999999999997</v>
      </c>
      <c r="F143" s="15">
        <v>1097</v>
      </c>
      <c r="G143" s="16">
        <f>673/F143</f>
        <v>0.61349134001823158</v>
      </c>
      <c r="H143" s="16">
        <f>689/F143</f>
        <v>0.62807657247037374</v>
      </c>
      <c r="I143" s="15">
        <v>1093</v>
      </c>
      <c r="J143" s="16">
        <v>0.58554437328453801</v>
      </c>
      <c r="K143" s="16">
        <v>0.60018298261665137</v>
      </c>
      <c r="L143" s="15">
        <v>1006</v>
      </c>
      <c r="M143" s="16">
        <v>0.55666003976143141</v>
      </c>
      <c r="N143" s="44" t="s">
        <v>234</v>
      </c>
      <c r="O143" s="16">
        <v>0.57952286282306165</v>
      </c>
      <c r="P143" s="17" t="s">
        <v>68</v>
      </c>
    </row>
    <row r="144" spans="2:16" x14ac:dyDescent="0.25">
      <c r="B144" s="34" t="s">
        <v>9</v>
      </c>
      <c r="C144" s="15">
        <v>717</v>
      </c>
      <c r="D144" s="16">
        <v>0.48809999999999998</v>
      </c>
      <c r="E144" s="16">
        <v>0.52300000000000002</v>
      </c>
      <c r="F144" s="15">
        <v>684</v>
      </c>
      <c r="G144" s="16">
        <f>357/F144</f>
        <v>0.52192982456140347</v>
      </c>
      <c r="H144" s="16">
        <f>383/F144</f>
        <v>0.5599415204678363</v>
      </c>
      <c r="I144" s="15">
        <v>633</v>
      </c>
      <c r="J144" s="16">
        <v>0.50868878357030012</v>
      </c>
      <c r="K144" s="16">
        <v>0.53080568720379151</v>
      </c>
      <c r="L144" s="15">
        <v>598</v>
      </c>
      <c r="M144" s="16">
        <v>0.51337792642140467</v>
      </c>
      <c r="N144" s="17" t="s">
        <v>235</v>
      </c>
      <c r="O144" s="16">
        <v>0.53846153846153844</v>
      </c>
      <c r="P144" s="17" t="s">
        <v>122</v>
      </c>
    </row>
    <row r="145" spans="2:16" ht="30" x14ac:dyDescent="0.25">
      <c r="B145" s="40" t="s">
        <v>10</v>
      </c>
      <c r="C145" s="15" t="s">
        <v>45</v>
      </c>
      <c r="D145" s="16" t="s">
        <v>45</v>
      </c>
      <c r="E145" s="16" t="s">
        <v>45</v>
      </c>
      <c r="F145" s="15">
        <v>3</v>
      </c>
      <c r="G145" s="16">
        <f>1/F145</f>
        <v>0.33333333333333331</v>
      </c>
      <c r="H145" s="16">
        <f>2/F145</f>
        <v>0.66666666666666663</v>
      </c>
      <c r="I145" s="15">
        <v>9</v>
      </c>
      <c r="J145" s="16">
        <v>0.1111111111111111</v>
      </c>
      <c r="K145" s="16">
        <v>0.44444444444444442</v>
      </c>
      <c r="L145" s="15">
        <v>3</v>
      </c>
      <c r="M145" s="16">
        <v>0.33333333333333331</v>
      </c>
      <c r="N145" s="17" t="s">
        <v>236</v>
      </c>
      <c r="O145" s="16">
        <v>0</v>
      </c>
      <c r="P145" s="17" t="s">
        <v>237</v>
      </c>
    </row>
    <row r="146" spans="2:16" x14ac:dyDescent="0.25">
      <c r="B146" s="19" t="s">
        <v>11</v>
      </c>
      <c r="C146" s="20">
        <v>2708</v>
      </c>
      <c r="D146" s="21">
        <v>0.49</v>
      </c>
      <c r="E146" s="21">
        <v>0.51070000000000004</v>
      </c>
      <c r="F146" s="20">
        <v>2766</v>
      </c>
      <c r="G146" s="21">
        <f>1377/F146</f>
        <v>0.49783080260303686</v>
      </c>
      <c r="H146" s="21">
        <f>1440/F146</f>
        <v>0.52060737527114964</v>
      </c>
      <c r="I146" s="20">
        <v>2721</v>
      </c>
      <c r="J146" s="21">
        <v>0.49099595736861446</v>
      </c>
      <c r="K146" s="21">
        <v>0.50900404263138554</v>
      </c>
      <c r="L146" s="20">
        <v>2546</v>
      </c>
      <c r="M146" s="21">
        <v>0.46504320502749413</v>
      </c>
      <c r="N146" s="22" t="s">
        <v>238</v>
      </c>
      <c r="O146" s="21">
        <v>0.49135899450117831</v>
      </c>
      <c r="P146" s="22" t="s">
        <v>239</v>
      </c>
    </row>
    <row r="149" spans="2:16" x14ac:dyDescent="0.25">
      <c r="B149" s="4" t="s">
        <v>46</v>
      </c>
    </row>
    <row r="150" spans="2:16" ht="15" customHeight="1" x14ac:dyDescent="0.25">
      <c r="B150" s="23" t="s">
        <v>44</v>
      </c>
      <c r="C150" s="24"/>
      <c r="D150" s="25" t="s">
        <v>50</v>
      </c>
      <c r="E150" s="25" t="s">
        <v>4</v>
      </c>
      <c r="F150" s="25" t="s">
        <v>5</v>
      </c>
      <c r="G150" s="12" t="s">
        <v>51</v>
      </c>
      <c r="H150" s="12" t="s">
        <v>4</v>
      </c>
      <c r="I150" s="12" t="s">
        <v>5</v>
      </c>
      <c r="J150" s="12" t="s">
        <v>52</v>
      </c>
      <c r="K150" s="12" t="s">
        <v>4</v>
      </c>
      <c r="L150" s="25" t="s">
        <v>53</v>
      </c>
      <c r="M150" s="12" t="s">
        <v>5</v>
      </c>
      <c r="N150" s="25" t="s">
        <v>53</v>
      </c>
    </row>
    <row r="151" spans="2:16" x14ac:dyDescent="0.25">
      <c r="B151" s="26" t="s">
        <v>13</v>
      </c>
      <c r="C151" s="26" t="s">
        <v>14</v>
      </c>
      <c r="D151" s="27"/>
      <c r="E151" s="27"/>
      <c r="F151" s="27"/>
      <c r="G151" s="12"/>
      <c r="H151" s="12"/>
      <c r="I151" s="12"/>
      <c r="J151" s="12"/>
      <c r="K151" s="12"/>
      <c r="L151" s="42"/>
      <c r="M151" s="12"/>
      <c r="N151" s="42"/>
    </row>
    <row r="152" spans="2:16" x14ac:dyDescent="0.25">
      <c r="B152" s="28" t="s">
        <v>7</v>
      </c>
      <c r="C152" s="29" t="s">
        <v>15</v>
      </c>
      <c r="D152" s="15">
        <v>459</v>
      </c>
      <c r="E152" s="16">
        <v>0.32897603485838778</v>
      </c>
      <c r="F152" s="16">
        <v>0.35294117647058826</v>
      </c>
      <c r="G152" s="15">
        <v>446</v>
      </c>
      <c r="H152" s="16">
        <v>0.35426008968609868</v>
      </c>
      <c r="I152" s="16">
        <v>0.3632286995515695</v>
      </c>
      <c r="J152" s="15">
        <v>493</v>
      </c>
      <c r="K152" s="16">
        <v>0.31237322515212984</v>
      </c>
      <c r="L152" s="17" t="s">
        <v>240</v>
      </c>
      <c r="M152" s="16">
        <v>0.34685598377281945</v>
      </c>
      <c r="N152" s="17" t="s">
        <v>241</v>
      </c>
    </row>
    <row r="153" spans="2:16" x14ac:dyDescent="0.25">
      <c r="B153" s="31"/>
      <c r="C153" s="32" t="s">
        <v>16</v>
      </c>
      <c r="D153" s="15">
        <v>523</v>
      </c>
      <c r="E153" s="16">
        <v>0.37284894837476101</v>
      </c>
      <c r="F153" s="16">
        <v>0.39005736137667302</v>
      </c>
      <c r="G153" s="15">
        <v>540</v>
      </c>
      <c r="H153" s="16">
        <v>0.39814814814814814</v>
      </c>
      <c r="I153" s="16">
        <v>0.42037037037037039</v>
      </c>
      <c r="J153" s="15">
        <v>446</v>
      </c>
      <c r="K153" s="16">
        <v>0.3632286995515695</v>
      </c>
      <c r="L153" s="17" t="s">
        <v>242</v>
      </c>
      <c r="M153" s="16">
        <v>0.3923766816143498</v>
      </c>
      <c r="N153" s="17" t="s">
        <v>243</v>
      </c>
    </row>
    <row r="154" spans="2:16" x14ac:dyDescent="0.25">
      <c r="B154" s="28" t="s">
        <v>8</v>
      </c>
      <c r="C154" s="32" t="s">
        <v>17</v>
      </c>
      <c r="D154" s="15">
        <v>405</v>
      </c>
      <c r="E154" s="16">
        <v>0.55061728395061726</v>
      </c>
      <c r="F154" s="16">
        <v>0.5679012345679012</v>
      </c>
      <c r="G154" s="15">
        <v>435</v>
      </c>
      <c r="H154" s="16">
        <v>0.48965517241379308</v>
      </c>
      <c r="I154" s="16">
        <v>0.51034482758620692</v>
      </c>
      <c r="J154" s="15">
        <v>380</v>
      </c>
      <c r="K154" s="16">
        <v>0.43684210526315792</v>
      </c>
      <c r="L154" s="17" t="s">
        <v>244</v>
      </c>
      <c r="M154" s="16">
        <v>0.4631578947368421</v>
      </c>
      <c r="N154" s="17" t="s">
        <v>245</v>
      </c>
    </row>
    <row r="155" spans="2:16" x14ac:dyDescent="0.25">
      <c r="B155" s="33"/>
      <c r="C155" s="32" t="s">
        <v>18</v>
      </c>
      <c r="D155" s="15">
        <v>277</v>
      </c>
      <c r="E155" s="16">
        <v>0.80144404332129959</v>
      </c>
      <c r="F155" s="16">
        <v>0.81588447653429608</v>
      </c>
      <c r="G155" s="15">
        <v>278</v>
      </c>
      <c r="H155" s="16">
        <v>0.8309352517985612</v>
      </c>
      <c r="I155" s="16">
        <v>0.83453237410071945</v>
      </c>
      <c r="J155" s="15">
        <v>256</v>
      </c>
      <c r="K155" s="16">
        <v>0.79296875</v>
      </c>
      <c r="L155" s="17" t="s">
        <v>246</v>
      </c>
      <c r="M155" s="16">
        <v>0.8046875</v>
      </c>
      <c r="N155" s="17" t="s">
        <v>247</v>
      </c>
    </row>
    <row r="156" spans="2:16" x14ac:dyDescent="0.25">
      <c r="B156" s="33"/>
      <c r="C156" s="32" t="s">
        <v>19</v>
      </c>
      <c r="D156" s="15">
        <v>208</v>
      </c>
      <c r="E156" s="16">
        <v>0.67307692307692313</v>
      </c>
      <c r="F156" s="16">
        <v>0.67788461538461542</v>
      </c>
      <c r="G156" s="15">
        <v>204</v>
      </c>
      <c r="H156" s="16">
        <v>0.56372549019607843</v>
      </c>
      <c r="I156" s="16">
        <v>0.58333333333333337</v>
      </c>
      <c r="J156" s="15">
        <v>189</v>
      </c>
      <c r="K156" s="16">
        <v>0.65079365079365081</v>
      </c>
      <c r="L156" s="17" t="s">
        <v>248</v>
      </c>
      <c r="M156" s="16">
        <v>0.67195767195767198</v>
      </c>
      <c r="N156" s="17" t="s">
        <v>249</v>
      </c>
    </row>
    <row r="157" spans="2:16" x14ac:dyDescent="0.25">
      <c r="B157" s="31"/>
      <c r="C157" s="32" t="s">
        <v>20</v>
      </c>
      <c r="D157" s="15">
        <v>207</v>
      </c>
      <c r="E157" s="16">
        <v>0.4251207729468599</v>
      </c>
      <c r="F157" s="16">
        <v>0.44444444444444442</v>
      </c>
      <c r="G157" s="15">
        <v>176</v>
      </c>
      <c r="H157" s="16">
        <v>0.46022727272727271</v>
      </c>
      <c r="I157" s="16">
        <v>0.47159090909090912</v>
      </c>
      <c r="J157" s="15">
        <v>181</v>
      </c>
      <c r="K157" s="16">
        <v>0.37569060773480661</v>
      </c>
      <c r="L157" s="17" t="s">
        <v>77</v>
      </c>
      <c r="M157" s="16">
        <v>0.40883977900552487</v>
      </c>
      <c r="N157" s="17" t="s">
        <v>250</v>
      </c>
    </row>
    <row r="158" spans="2:16" x14ac:dyDescent="0.25">
      <c r="B158" s="28" t="s">
        <v>9</v>
      </c>
      <c r="C158" s="34" t="s">
        <v>21</v>
      </c>
      <c r="D158" s="15">
        <v>63</v>
      </c>
      <c r="E158" s="16">
        <v>0.44444444444444442</v>
      </c>
      <c r="F158" s="16">
        <v>0.44444444444444442</v>
      </c>
      <c r="G158" s="15">
        <v>60</v>
      </c>
      <c r="H158" s="16">
        <v>0.45</v>
      </c>
      <c r="I158" s="16">
        <v>0.5</v>
      </c>
      <c r="J158" s="15">
        <v>74</v>
      </c>
      <c r="K158" s="16">
        <v>0.47297297297297297</v>
      </c>
      <c r="L158" s="17" t="s">
        <v>251</v>
      </c>
      <c r="M158" s="16">
        <v>0.48648648648648651</v>
      </c>
      <c r="N158" s="17" t="s">
        <v>252</v>
      </c>
    </row>
    <row r="159" spans="2:16" x14ac:dyDescent="0.25">
      <c r="B159" s="33"/>
      <c r="C159" s="34" t="s">
        <v>22</v>
      </c>
      <c r="D159" s="15">
        <v>68</v>
      </c>
      <c r="E159" s="16">
        <v>0.45588235294117646</v>
      </c>
      <c r="F159" s="16">
        <v>0.47058823529411764</v>
      </c>
      <c r="G159" s="15">
        <v>47</v>
      </c>
      <c r="H159" s="16">
        <v>0.44680851063829785</v>
      </c>
      <c r="I159" s="16">
        <v>0.46808510638297873</v>
      </c>
      <c r="J159" s="15">
        <v>66</v>
      </c>
      <c r="K159" s="16">
        <v>0.37878787878787878</v>
      </c>
      <c r="L159" s="17" t="s">
        <v>253</v>
      </c>
      <c r="M159" s="16">
        <v>0.39393939393939392</v>
      </c>
      <c r="N159" s="17" t="s">
        <v>254</v>
      </c>
    </row>
    <row r="160" spans="2:16" x14ac:dyDescent="0.25">
      <c r="B160" s="33"/>
      <c r="C160" s="34" t="s">
        <v>23</v>
      </c>
      <c r="D160" s="15">
        <v>28</v>
      </c>
      <c r="E160" s="16">
        <v>0.39285714285714285</v>
      </c>
      <c r="F160" s="16">
        <v>0.4642857142857143</v>
      </c>
      <c r="G160" s="15">
        <v>39</v>
      </c>
      <c r="H160" s="16">
        <v>0.35897435897435898</v>
      </c>
      <c r="I160" s="16">
        <v>0.38461538461538464</v>
      </c>
      <c r="J160" s="15">
        <v>25</v>
      </c>
      <c r="K160" s="16">
        <v>0.56000000000000005</v>
      </c>
      <c r="L160" s="17" t="s">
        <v>255</v>
      </c>
      <c r="M160" s="16">
        <v>0.6</v>
      </c>
      <c r="N160" s="17" t="s">
        <v>256</v>
      </c>
    </row>
    <row r="161" spans="2:14" x14ac:dyDescent="0.25">
      <c r="B161" s="33"/>
      <c r="C161" s="34" t="s">
        <v>24</v>
      </c>
      <c r="D161" s="15">
        <v>101</v>
      </c>
      <c r="E161" s="16">
        <v>0.42574257425742573</v>
      </c>
      <c r="F161" s="16">
        <v>0.51485148514851486</v>
      </c>
      <c r="G161" s="15">
        <v>84</v>
      </c>
      <c r="H161" s="16">
        <v>0.48809523809523808</v>
      </c>
      <c r="I161" s="16">
        <v>0.52380952380952384</v>
      </c>
      <c r="J161" s="15">
        <v>90</v>
      </c>
      <c r="K161" s="16">
        <v>0.4777777777777778</v>
      </c>
      <c r="L161" s="17" t="s">
        <v>257</v>
      </c>
      <c r="M161" s="16">
        <v>0.5444444444444444</v>
      </c>
      <c r="N161" s="17" t="s">
        <v>258</v>
      </c>
    </row>
    <row r="162" spans="2:14" x14ac:dyDescent="0.25">
      <c r="B162" s="33"/>
      <c r="C162" s="34" t="s">
        <v>25</v>
      </c>
      <c r="D162" s="15">
        <v>120</v>
      </c>
      <c r="E162" s="16">
        <v>0.46666666666666667</v>
      </c>
      <c r="F162" s="16">
        <v>0.5083333333333333</v>
      </c>
      <c r="G162" s="15">
        <v>136</v>
      </c>
      <c r="H162" s="16">
        <v>0.48529411764705882</v>
      </c>
      <c r="I162" s="16">
        <v>0.50735294117647056</v>
      </c>
      <c r="J162" s="15">
        <v>133</v>
      </c>
      <c r="K162" s="16">
        <v>0.49624060150375937</v>
      </c>
      <c r="L162" s="17" t="s">
        <v>259</v>
      </c>
      <c r="M162" s="16">
        <v>0.52631578947368418</v>
      </c>
      <c r="N162" s="17" t="s">
        <v>260</v>
      </c>
    </row>
    <row r="163" spans="2:14" x14ac:dyDescent="0.25">
      <c r="B163" s="33"/>
      <c r="C163" s="34" t="s">
        <v>26</v>
      </c>
      <c r="D163" s="15">
        <v>83</v>
      </c>
      <c r="E163" s="16">
        <v>0.80722891566265065</v>
      </c>
      <c r="F163" s="16">
        <v>0.81927710843373491</v>
      </c>
      <c r="G163" s="15">
        <v>82</v>
      </c>
      <c r="H163" s="16">
        <v>0.87804878048780488</v>
      </c>
      <c r="I163" s="16">
        <v>0.8902439024390244</v>
      </c>
      <c r="J163" s="15">
        <v>52</v>
      </c>
      <c r="K163" s="16">
        <v>0.82692307692307687</v>
      </c>
      <c r="L163" s="17" t="s">
        <v>261</v>
      </c>
      <c r="M163" s="16">
        <v>0.82692307692307687</v>
      </c>
      <c r="N163" s="17" t="s">
        <v>261</v>
      </c>
    </row>
    <row r="164" spans="2:14" x14ac:dyDescent="0.25">
      <c r="B164" s="33"/>
      <c r="C164" s="34" t="s">
        <v>27</v>
      </c>
      <c r="D164" s="15">
        <v>103</v>
      </c>
      <c r="E164" s="16">
        <v>0.43689320388349512</v>
      </c>
      <c r="F164" s="16">
        <v>0.49514563106796117</v>
      </c>
      <c r="G164" s="15">
        <v>82</v>
      </c>
      <c r="H164" s="16">
        <v>0.31707317073170732</v>
      </c>
      <c r="I164" s="16">
        <v>0.31707317073170732</v>
      </c>
      <c r="J164" s="15">
        <v>73</v>
      </c>
      <c r="K164" s="16">
        <v>0.45205479452054792</v>
      </c>
      <c r="L164" s="17" t="s">
        <v>262</v>
      </c>
      <c r="M164" s="16">
        <v>0.45205479452054792</v>
      </c>
      <c r="N164" s="17" t="s">
        <v>262</v>
      </c>
    </row>
    <row r="165" spans="2:14" x14ac:dyDescent="0.25">
      <c r="B165" s="33"/>
      <c r="C165" s="34" t="s">
        <v>28</v>
      </c>
      <c r="D165" s="15">
        <v>45</v>
      </c>
      <c r="E165" s="16">
        <v>0.8</v>
      </c>
      <c r="F165" s="16">
        <v>0.82222222222222219</v>
      </c>
      <c r="G165" s="15">
        <v>42</v>
      </c>
      <c r="H165" s="16">
        <v>0.66666666666666663</v>
      </c>
      <c r="I165" s="16">
        <v>0.66666666666666663</v>
      </c>
      <c r="J165" s="15">
        <v>42</v>
      </c>
      <c r="K165" s="16">
        <v>0.61904761904761907</v>
      </c>
      <c r="L165" s="17" t="s">
        <v>263</v>
      </c>
      <c r="M165" s="16">
        <v>0.61904761904761907</v>
      </c>
      <c r="N165" s="17" t="s">
        <v>263</v>
      </c>
    </row>
    <row r="166" spans="2:14" x14ac:dyDescent="0.25">
      <c r="B166" s="33"/>
      <c r="C166" s="34" t="s">
        <v>29</v>
      </c>
      <c r="D166" s="15" t="s">
        <v>45</v>
      </c>
      <c r="E166" s="16" t="s">
        <v>45</v>
      </c>
      <c r="F166" s="16" t="s">
        <v>45</v>
      </c>
      <c r="G166" s="15" t="s">
        <v>45</v>
      </c>
      <c r="H166" s="16" t="s">
        <v>45</v>
      </c>
      <c r="I166" s="16" t="s">
        <v>45</v>
      </c>
      <c r="J166" s="45" t="s">
        <v>45</v>
      </c>
      <c r="K166" s="16" t="s">
        <v>45</v>
      </c>
      <c r="L166" s="17" t="s">
        <v>45</v>
      </c>
      <c r="M166" s="16" t="s">
        <v>45</v>
      </c>
      <c r="N166" s="17" t="s">
        <v>45</v>
      </c>
    </row>
    <row r="167" spans="2:14" x14ac:dyDescent="0.25">
      <c r="B167" s="33"/>
      <c r="C167" s="34" t="s">
        <v>30</v>
      </c>
      <c r="D167" s="15">
        <v>35</v>
      </c>
      <c r="E167" s="16">
        <v>0.45714285714285713</v>
      </c>
      <c r="F167" s="16">
        <v>0.48571428571428571</v>
      </c>
      <c r="G167" s="15">
        <v>32</v>
      </c>
      <c r="H167" s="16">
        <v>0.34375</v>
      </c>
      <c r="I167" s="16">
        <v>0.40625</v>
      </c>
      <c r="J167" s="15">
        <v>19</v>
      </c>
      <c r="K167" s="16">
        <v>0.52631578947368418</v>
      </c>
      <c r="L167" s="17" t="s">
        <v>264</v>
      </c>
      <c r="M167" s="16">
        <v>0.52631578947368418</v>
      </c>
      <c r="N167" s="17" t="s">
        <v>264</v>
      </c>
    </row>
    <row r="168" spans="2:14" x14ac:dyDescent="0.25">
      <c r="B168" s="33"/>
      <c r="C168" s="34" t="s">
        <v>31</v>
      </c>
      <c r="D168" s="15">
        <v>38</v>
      </c>
      <c r="E168" s="16">
        <v>0.63157894736842102</v>
      </c>
      <c r="F168" s="16">
        <v>0.63157894736842102</v>
      </c>
      <c r="G168" s="15">
        <v>29</v>
      </c>
      <c r="H168" s="16">
        <v>0.55172413793103448</v>
      </c>
      <c r="I168" s="16">
        <v>0.55172413793103448</v>
      </c>
      <c r="J168" s="15">
        <v>24</v>
      </c>
      <c r="K168" s="16">
        <v>0.5</v>
      </c>
      <c r="L168" s="17" t="s">
        <v>98</v>
      </c>
      <c r="M168" s="16">
        <v>0.58333333333333337</v>
      </c>
      <c r="N168" s="17" t="s">
        <v>265</v>
      </c>
    </row>
    <row r="169" spans="2:14" x14ac:dyDescent="0.25">
      <c r="B169" s="31"/>
      <c r="C169" s="32" t="s">
        <v>32</v>
      </c>
      <c r="D169" s="15" t="s">
        <v>45</v>
      </c>
      <c r="E169" s="16" t="s">
        <v>45</v>
      </c>
      <c r="F169" s="16" t="s">
        <v>45</v>
      </c>
      <c r="G169" s="15" t="s">
        <v>45</v>
      </c>
      <c r="H169" s="16" t="s">
        <v>45</v>
      </c>
      <c r="I169" s="16" t="s">
        <v>45</v>
      </c>
      <c r="J169" s="45" t="s">
        <v>45</v>
      </c>
      <c r="K169" s="16" t="s">
        <v>45</v>
      </c>
      <c r="L169" s="17" t="s">
        <v>45</v>
      </c>
      <c r="M169" s="16" t="s">
        <v>45</v>
      </c>
      <c r="N169" s="17" t="s">
        <v>45</v>
      </c>
    </row>
    <row r="170" spans="2:14" x14ac:dyDescent="0.25">
      <c r="B170" s="35" t="s">
        <v>33</v>
      </c>
      <c r="C170" s="36"/>
      <c r="D170" s="46">
        <v>2763</v>
      </c>
      <c r="E170" s="21">
        <v>0.49800941006152732</v>
      </c>
      <c r="F170" s="21">
        <v>0.52044878754976476</v>
      </c>
      <c r="G170" s="20">
        <v>2712</v>
      </c>
      <c r="H170" s="21">
        <v>0.49225663716814161</v>
      </c>
      <c r="I170" s="21">
        <v>0.50921828908554567</v>
      </c>
      <c r="J170" s="20">
        <v>2543</v>
      </c>
      <c r="K170" s="21">
        <v>0.46519858434919387</v>
      </c>
      <c r="L170" s="22" t="s">
        <v>238</v>
      </c>
      <c r="M170" s="21">
        <v>0.49193865513173418</v>
      </c>
      <c r="N170" s="22" t="s">
        <v>239</v>
      </c>
    </row>
    <row r="172" spans="2:14" ht="17.25" x14ac:dyDescent="0.25">
      <c r="B172" s="8" t="s">
        <v>47</v>
      </c>
    </row>
  </sheetData>
  <mergeCells count="151">
    <mergeCell ref="K150:K151"/>
    <mergeCell ref="L150:L151"/>
    <mergeCell ref="M150:M151"/>
    <mergeCell ref="N150:N151"/>
    <mergeCell ref="F150:F151"/>
    <mergeCell ref="G150:G151"/>
    <mergeCell ref="H150:H151"/>
    <mergeCell ref="I150:I151"/>
    <mergeCell ref="J150:J151"/>
    <mergeCell ref="L140:L141"/>
    <mergeCell ref="M140:M141"/>
    <mergeCell ref="N140:N141"/>
    <mergeCell ref="O140:O141"/>
    <mergeCell ref="P140:P141"/>
    <mergeCell ref="O104:O105"/>
    <mergeCell ref="P104:P105"/>
    <mergeCell ref="D114:D115"/>
    <mergeCell ref="E114:E115"/>
    <mergeCell ref="F114:F115"/>
    <mergeCell ref="G114:G115"/>
    <mergeCell ref="H114:H115"/>
    <mergeCell ref="I114:I115"/>
    <mergeCell ref="J114:J115"/>
    <mergeCell ref="K114:K115"/>
    <mergeCell ref="L114:L115"/>
    <mergeCell ref="M114:M115"/>
    <mergeCell ref="N114:N115"/>
    <mergeCell ref="N81:N82"/>
    <mergeCell ref="C104:C105"/>
    <mergeCell ref="D104:D105"/>
    <mergeCell ref="E104:E105"/>
    <mergeCell ref="F104:F105"/>
    <mergeCell ref="G104:G105"/>
    <mergeCell ref="H104:H105"/>
    <mergeCell ref="I104:I105"/>
    <mergeCell ref="J104:J105"/>
    <mergeCell ref="K104:K105"/>
    <mergeCell ref="L104:L105"/>
    <mergeCell ref="M104:M105"/>
    <mergeCell ref="N104:N105"/>
    <mergeCell ref="I81:I82"/>
    <mergeCell ref="J81:J82"/>
    <mergeCell ref="K81:K82"/>
    <mergeCell ref="L81:L82"/>
    <mergeCell ref="M81:M82"/>
    <mergeCell ref="D81:D82"/>
    <mergeCell ref="E81:E82"/>
    <mergeCell ref="F81:F82"/>
    <mergeCell ref="G81:G82"/>
    <mergeCell ref="H81:H82"/>
    <mergeCell ref="L72:L73"/>
    <mergeCell ref="M72:M73"/>
    <mergeCell ref="N72:N73"/>
    <mergeCell ref="O72:O73"/>
    <mergeCell ref="P72:P73"/>
    <mergeCell ref="O40:O41"/>
    <mergeCell ref="P40:P41"/>
    <mergeCell ref="D49:D50"/>
    <mergeCell ref="E49:E50"/>
    <mergeCell ref="F49:F50"/>
    <mergeCell ref="G49:G50"/>
    <mergeCell ref="H49:H50"/>
    <mergeCell ref="I49:I50"/>
    <mergeCell ref="J49:J50"/>
    <mergeCell ref="K49:K50"/>
    <mergeCell ref="L49:L50"/>
    <mergeCell ref="M49:M50"/>
    <mergeCell ref="N49:N50"/>
    <mergeCell ref="N17:N18"/>
    <mergeCell ref="C40:C41"/>
    <mergeCell ref="D40:D41"/>
    <mergeCell ref="E40:E41"/>
    <mergeCell ref="F40:F41"/>
    <mergeCell ref="G40:G41"/>
    <mergeCell ref="H40:H41"/>
    <mergeCell ref="I40:I41"/>
    <mergeCell ref="J40:J41"/>
    <mergeCell ref="K40:K41"/>
    <mergeCell ref="L40:L41"/>
    <mergeCell ref="M40:M41"/>
    <mergeCell ref="N40:N41"/>
    <mergeCell ref="I17:I18"/>
    <mergeCell ref="J17:J18"/>
    <mergeCell ref="K17:K18"/>
    <mergeCell ref="L17:L18"/>
    <mergeCell ref="M17:M18"/>
    <mergeCell ref="D17:D18"/>
    <mergeCell ref="E17:E18"/>
    <mergeCell ref="F17:F18"/>
    <mergeCell ref="G17:G18"/>
    <mergeCell ref="H17:H18"/>
    <mergeCell ref="L8:L9"/>
    <mergeCell ref="M8:M9"/>
    <mergeCell ref="N8:N9"/>
    <mergeCell ref="O8:O9"/>
    <mergeCell ref="P8:P9"/>
    <mergeCell ref="B3:K3"/>
    <mergeCell ref="B17:C17"/>
    <mergeCell ref="C8:C9"/>
    <mergeCell ref="D8:D9"/>
    <mergeCell ref="E8:E9"/>
    <mergeCell ref="F8:F9"/>
    <mergeCell ref="G8:G9"/>
    <mergeCell ref="H8:H9"/>
    <mergeCell ref="I8:I9"/>
    <mergeCell ref="J8:J9"/>
    <mergeCell ref="K8:K9"/>
    <mergeCell ref="B19:B20"/>
    <mergeCell ref="B21:B24"/>
    <mergeCell ref="B25:B36"/>
    <mergeCell ref="B37:C37"/>
    <mergeCell ref="B81:C81"/>
    <mergeCell ref="B49:C49"/>
    <mergeCell ref="B51:B52"/>
    <mergeCell ref="B53:B56"/>
    <mergeCell ref="C72:C73"/>
    <mergeCell ref="D72:D73"/>
    <mergeCell ref="E72:E73"/>
    <mergeCell ref="F72:F73"/>
    <mergeCell ref="G72:G73"/>
    <mergeCell ref="H72:H73"/>
    <mergeCell ref="B57:B68"/>
    <mergeCell ref="B69:C69"/>
    <mergeCell ref="I72:I73"/>
    <mergeCell ref="J72:J73"/>
    <mergeCell ref="K72:K73"/>
    <mergeCell ref="B118:B121"/>
    <mergeCell ref="B83:B84"/>
    <mergeCell ref="B85:B88"/>
    <mergeCell ref="B89:B100"/>
    <mergeCell ref="B101:C101"/>
    <mergeCell ref="B114:C114"/>
    <mergeCell ref="B116:B117"/>
    <mergeCell ref="B150:C150"/>
    <mergeCell ref="C140:C141"/>
    <mergeCell ref="D140:D141"/>
    <mergeCell ref="E140:E141"/>
    <mergeCell ref="F140:F141"/>
    <mergeCell ref="G140:G141"/>
    <mergeCell ref="H140:H141"/>
    <mergeCell ref="I140:I141"/>
    <mergeCell ref="J140:J141"/>
    <mergeCell ref="K140:K141"/>
    <mergeCell ref="D150:D151"/>
    <mergeCell ref="E150:E151"/>
    <mergeCell ref="B152:B153"/>
    <mergeCell ref="B154:B157"/>
    <mergeCell ref="B158:B169"/>
    <mergeCell ref="B170:C170"/>
    <mergeCell ref="B122:B133"/>
    <mergeCell ref="B134:C134"/>
  </mergeCells>
  <hyperlinks>
    <hyperlink ref="B172" r:id="rId1" display="https://www.haigekassa.ee/sites/default/files/Maailmapanga-uuring/veeb_est_summary_report_hk_2015.pdf"/>
  </hyperlinks>
  <pageMargins left="0.7" right="0.7" top="0.75" bottom="0.75" header="0.3" footer="0.3"/>
  <pageSetup paperSize="9" scale="6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 28,29,30,31,32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Sirli Joona</dc:creator>
  <cp:lastModifiedBy>Sirli Joona</cp:lastModifiedBy>
  <cp:lastPrinted>2016-05-17T10:18:34Z</cp:lastPrinted>
  <dcterms:created xsi:type="dcterms:W3CDTF">2016-05-17T10:17:31Z</dcterms:created>
  <dcterms:modified xsi:type="dcterms:W3CDTF">2017-06-15T07:21:23Z</dcterms:modified>
</cp:coreProperties>
</file>