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harts/chart4.xml" ContentType="application/vnd.openxmlformats-officedocument.drawingml.chart+xml"/>
  <Override PartName="/xl/theme/themeOverride4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29"/>
  <workbookPr filterPrivacy="1" defaultThemeVersion="166925"/>
  <bookViews>
    <workbookView xWindow="0" yWindow="0" windowWidth="28800" windowHeight="11610" activeTab="1"/>
  </bookViews>
  <sheets>
    <sheet name="Kirjeldus" sheetId="1" r:id="rId1"/>
    <sheet name="Aruandesse2017" sheetId="2" r:id="rId2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74" i="2" l="1"/>
  <c r="Q74" i="2" s="1"/>
  <c r="N74" i="2"/>
  <c r="P74" i="2" s="1"/>
  <c r="K74" i="2"/>
  <c r="J74" i="2"/>
  <c r="I74" i="2"/>
  <c r="D73" i="2"/>
  <c r="J73" i="2" s="1"/>
  <c r="E73" i="2"/>
  <c r="O73" i="2" s="1"/>
  <c r="F73" i="2"/>
  <c r="F75" i="2" s="1"/>
  <c r="G73" i="2"/>
  <c r="G75" i="2" s="1"/>
  <c r="H73" i="2"/>
  <c r="H75" i="2" s="1"/>
  <c r="C73" i="2"/>
  <c r="C75" i="2" s="1"/>
  <c r="E75" i="2" l="1"/>
  <c r="D75" i="2"/>
  <c r="N73" i="2"/>
  <c r="I73" i="2"/>
  <c r="K73" i="2"/>
  <c r="L74" i="2"/>
  <c r="L73" i="2"/>
  <c r="P73" i="2" l="1"/>
  <c r="Q73" i="2"/>
  <c r="F93" i="2"/>
  <c r="D93" i="2"/>
  <c r="D94" i="2" s="1"/>
  <c r="E93" i="2"/>
  <c r="E94" i="2" s="1"/>
  <c r="C93" i="2"/>
  <c r="O29" i="2"/>
  <c r="O30" i="2"/>
  <c r="O31" i="2"/>
  <c r="O32" i="2"/>
  <c r="O33" i="2"/>
  <c r="O34" i="2"/>
  <c r="O35" i="2"/>
  <c r="O36" i="2"/>
  <c r="O37" i="2"/>
  <c r="N29" i="2"/>
  <c r="N30" i="2"/>
  <c r="N31" i="2"/>
  <c r="N32" i="2"/>
  <c r="N33" i="2"/>
  <c r="N34" i="2"/>
  <c r="N35" i="2"/>
  <c r="N36" i="2"/>
  <c r="N37" i="2"/>
  <c r="H38" i="2"/>
  <c r="O17" i="2"/>
  <c r="O19" i="2"/>
  <c r="O9" i="2"/>
  <c r="O10" i="2"/>
  <c r="O11" i="2"/>
  <c r="O12" i="2"/>
  <c r="O13" i="2"/>
  <c r="O14" i="2"/>
  <c r="O15" i="2"/>
  <c r="O16" i="2"/>
  <c r="N19" i="2"/>
  <c r="N9" i="2"/>
  <c r="N10" i="2"/>
  <c r="N11" i="2"/>
  <c r="N12" i="2"/>
  <c r="N13" i="2"/>
  <c r="N14" i="2"/>
  <c r="N15" i="2"/>
  <c r="N16" i="2"/>
  <c r="N17" i="2"/>
  <c r="K19" i="2"/>
  <c r="J19" i="2"/>
  <c r="I19" i="2"/>
  <c r="D18" i="2"/>
  <c r="D20" i="2" s="1"/>
  <c r="E18" i="2"/>
  <c r="E20" i="2" s="1"/>
  <c r="F18" i="2"/>
  <c r="G18" i="2"/>
  <c r="G20" i="2" s="1"/>
  <c r="H18" i="2"/>
  <c r="H20" i="2" s="1"/>
  <c r="C18" i="2"/>
  <c r="C20" i="2" s="1"/>
  <c r="P19" i="2" l="1"/>
  <c r="Q19" i="2"/>
  <c r="J18" i="2"/>
  <c r="I18" i="2"/>
  <c r="F20" i="2"/>
  <c r="O18" i="2"/>
  <c r="N18" i="2"/>
  <c r="K18" i="2"/>
  <c r="L19" i="2"/>
  <c r="L18" i="2" l="1"/>
  <c r="P18" i="2"/>
  <c r="Q18" i="2"/>
  <c r="N83" i="2" l="1"/>
  <c r="F94" i="2"/>
  <c r="G93" i="2"/>
  <c r="G94" i="2" s="1"/>
  <c r="H93" i="2"/>
  <c r="H94" i="2" s="1"/>
  <c r="C94" i="2"/>
  <c r="D38" i="2" l="1"/>
  <c r="D39" i="2" s="1"/>
  <c r="O75" i="2"/>
  <c r="N28" i="2"/>
  <c r="E38" i="2"/>
  <c r="F38" i="2"/>
  <c r="F39" i="2" s="1"/>
  <c r="G38" i="2"/>
  <c r="G39" i="2" s="1"/>
  <c r="H39" i="2"/>
  <c r="C38" i="2"/>
  <c r="E39" i="2" l="1"/>
  <c r="O38" i="2"/>
  <c r="N38" i="2"/>
  <c r="N75" i="2"/>
  <c r="L75" i="2" s="1"/>
  <c r="I75" i="2"/>
  <c r="J75" i="2"/>
  <c r="K75" i="2"/>
  <c r="M71" i="2" l="1"/>
  <c r="M72" i="2"/>
  <c r="M73" i="2"/>
  <c r="M74" i="2"/>
  <c r="M66" i="2"/>
  <c r="M70" i="2"/>
  <c r="M67" i="2"/>
  <c r="M75" i="2"/>
  <c r="M64" i="2"/>
  <c r="M68" i="2"/>
  <c r="M63" i="2"/>
  <c r="M65" i="2"/>
  <c r="M69" i="2"/>
  <c r="P75" i="2"/>
  <c r="Q75" i="2"/>
  <c r="N8" i="2"/>
  <c r="C39" i="2"/>
  <c r="J20" i="2"/>
  <c r="N20" i="2"/>
  <c r="O20" i="2" l="1"/>
  <c r="L20" i="2" s="1"/>
  <c r="I20" i="2"/>
  <c r="K20" i="2"/>
  <c r="K64" i="2"/>
  <c r="K67" i="2"/>
  <c r="K68" i="2"/>
  <c r="K69" i="2"/>
  <c r="K84" i="2"/>
  <c r="K85" i="2"/>
  <c r="K71" i="2"/>
  <c r="K86" i="2"/>
  <c r="K87" i="2"/>
  <c r="K72" i="2"/>
  <c r="K88" i="2"/>
  <c r="K89" i="2"/>
  <c r="K90" i="2"/>
  <c r="K91" i="2"/>
  <c r="K92" i="2"/>
  <c r="J64" i="2"/>
  <c r="J66" i="2"/>
  <c r="J67" i="2"/>
  <c r="J68" i="2"/>
  <c r="J69" i="2"/>
  <c r="J84" i="2"/>
  <c r="J85" i="2"/>
  <c r="J71" i="2"/>
  <c r="J86" i="2"/>
  <c r="J87" i="2"/>
  <c r="J72" i="2"/>
  <c r="J88" i="2"/>
  <c r="J89" i="2"/>
  <c r="J90" i="2"/>
  <c r="J91" i="2"/>
  <c r="J92" i="2"/>
  <c r="I64" i="2"/>
  <c r="I66" i="2"/>
  <c r="I67" i="2"/>
  <c r="I68" i="2"/>
  <c r="I69" i="2"/>
  <c r="I84" i="2"/>
  <c r="I85" i="2"/>
  <c r="I71" i="2"/>
  <c r="I86" i="2"/>
  <c r="I87" i="2"/>
  <c r="I72" i="2"/>
  <c r="I88" i="2"/>
  <c r="I89" i="2"/>
  <c r="I90" i="2"/>
  <c r="I91" i="2"/>
  <c r="I92" i="2"/>
  <c r="N63" i="2"/>
  <c r="O64" i="2"/>
  <c r="Q64" i="2" s="1"/>
  <c r="O67" i="2"/>
  <c r="Q67" i="2" s="1"/>
  <c r="O68" i="2"/>
  <c r="O69" i="2"/>
  <c r="O83" i="2"/>
  <c r="L83" i="2" s="1"/>
  <c r="O84" i="2"/>
  <c r="O85" i="2"/>
  <c r="Q85" i="2" s="1"/>
  <c r="O71" i="2"/>
  <c r="O86" i="2"/>
  <c r="O87" i="2"/>
  <c r="O72" i="2"/>
  <c r="Q72" i="2" s="1"/>
  <c r="O88" i="2"/>
  <c r="O89" i="2"/>
  <c r="O90" i="2"/>
  <c r="O91" i="2"/>
  <c r="Q91" i="2" s="1"/>
  <c r="O92" i="2"/>
  <c r="I93" i="2"/>
  <c r="Q90" i="2" l="1"/>
  <c r="Q87" i="2"/>
  <c r="Q84" i="2"/>
  <c r="M19" i="2"/>
  <c r="P20" i="2"/>
  <c r="Q20" i="2"/>
  <c r="M20" i="2"/>
  <c r="M16" i="2"/>
  <c r="M17" i="2"/>
  <c r="M18" i="2"/>
  <c r="Q89" i="2"/>
  <c r="Q86" i="2"/>
  <c r="M11" i="2"/>
  <c r="M15" i="2"/>
  <c r="M8" i="2"/>
  <c r="M12" i="2"/>
  <c r="M9" i="2"/>
  <c r="M13" i="2"/>
  <c r="M10" i="2"/>
  <c r="M14" i="2"/>
  <c r="Q92" i="2"/>
  <c r="Q88" i="2"/>
  <c r="Q71" i="2"/>
  <c r="Q68" i="2"/>
  <c r="Q69" i="2"/>
  <c r="I65" i="2"/>
  <c r="O70" i="2"/>
  <c r="N70" i="2"/>
  <c r="J65" i="2"/>
  <c r="J93" i="2"/>
  <c r="K70" i="2"/>
  <c r="I63" i="2"/>
  <c r="J63" i="2"/>
  <c r="J70" i="2"/>
  <c r="N89" i="2"/>
  <c r="N86" i="2"/>
  <c r="N67" i="2"/>
  <c r="P67" i="2" s="1"/>
  <c r="O63" i="2"/>
  <c r="K63" i="2"/>
  <c r="P63" i="2" s="1"/>
  <c r="K83" i="2"/>
  <c r="J83" i="2"/>
  <c r="I70" i="2"/>
  <c r="N92" i="2"/>
  <c r="N88" i="2"/>
  <c r="N71" i="2"/>
  <c r="N66" i="2"/>
  <c r="O66" i="2"/>
  <c r="K66" i="2"/>
  <c r="I83" i="2"/>
  <c r="N91" i="2"/>
  <c r="N72" i="2"/>
  <c r="N85" i="2"/>
  <c r="N69" i="2"/>
  <c r="P69" i="2" s="1"/>
  <c r="N90" i="2"/>
  <c r="N87" i="2"/>
  <c r="N84" i="2"/>
  <c r="N68" i="2"/>
  <c r="P68" i="2" s="1"/>
  <c r="N64" i="2"/>
  <c r="P64" i="2" s="1"/>
  <c r="K9" i="2"/>
  <c r="K11" i="2"/>
  <c r="K12" i="2"/>
  <c r="K13" i="2"/>
  <c r="K14" i="2"/>
  <c r="K29" i="2"/>
  <c r="K30" i="2"/>
  <c r="K31" i="2"/>
  <c r="K32" i="2"/>
  <c r="K33" i="2"/>
  <c r="K16" i="2"/>
  <c r="K34" i="2"/>
  <c r="K35" i="2"/>
  <c r="K36" i="2"/>
  <c r="K37" i="2"/>
  <c r="K17" i="2"/>
  <c r="J9" i="2"/>
  <c r="J12" i="2"/>
  <c r="J13" i="2"/>
  <c r="J14" i="2"/>
  <c r="J29" i="2"/>
  <c r="J30" i="2"/>
  <c r="J31" i="2"/>
  <c r="J32" i="2"/>
  <c r="J33" i="2"/>
  <c r="J16" i="2"/>
  <c r="J34" i="2"/>
  <c r="J35" i="2"/>
  <c r="J36" i="2"/>
  <c r="J37" i="2"/>
  <c r="J17" i="2"/>
  <c r="I9" i="2"/>
  <c r="I12" i="2"/>
  <c r="I13" i="2"/>
  <c r="I14" i="2"/>
  <c r="I29" i="2"/>
  <c r="I30" i="2"/>
  <c r="I31" i="2"/>
  <c r="I32" i="2"/>
  <c r="I33" i="2"/>
  <c r="I16" i="2"/>
  <c r="I34" i="2"/>
  <c r="I35" i="2"/>
  <c r="I36" i="2"/>
  <c r="I37" i="2"/>
  <c r="I17" i="2"/>
  <c r="O8" i="2"/>
  <c r="O28" i="2"/>
  <c r="L28" i="2" s="1"/>
  <c r="I15" i="2"/>
  <c r="P34" i="2" l="1"/>
  <c r="Q34" i="2"/>
  <c r="P31" i="2"/>
  <c r="Q31" i="2"/>
  <c r="P13" i="2"/>
  <c r="Q13" i="2"/>
  <c r="P32" i="2"/>
  <c r="Q32" i="2"/>
  <c r="P9" i="2"/>
  <c r="Q9" i="2"/>
  <c r="P37" i="2"/>
  <c r="Q37" i="2"/>
  <c r="P30" i="2"/>
  <c r="Q30" i="2"/>
  <c r="P12" i="2"/>
  <c r="Q12" i="2"/>
  <c r="P35" i="2"/>
  <c r="Q35" i="2"/>
  <c r="P14" i="2"/>
  <c r="Q14" i="2"/>
  <c r="P36" i="2"/>
  <c r="Q36" i="2"/>
  <c r="P33" i="2"/>
  <c r="Q33" i="2"/>
  <c r="P29" i="2"/>
  <c r="Q29" i="2"/>
  <c r="P11" i="2"/>
  <c r="Q11" i="2"/>
  <c r="P17" i="2"/>
  <c r="Q17" i="2"/>
  <c r="P16" i="2"/>
  <c r="Q16" i="2"/>
  <c r="P84" i="2"/>
  <c r="L84" i="2"/>
  <c r="P85" i="2"/>
  <c r="L85" i="2"/>
  <c r="P88" i="2"/>
  <c r="L88" i="2"/>
  <c r="P86" i="2"/>
  <c r="L86" i="2"/>
  <c r="P71" i="2"/>
  <c r="L71" i="2"/>
  <c r="P87" i="2"/>
  <c r="L87" i="2"/>
  <c r="P72" i="2"/>
  <c r="L72" i="2"/>
  <c r="P92" i="2"/>
  <c r="L92" i="2"/>
  <c r="P89" i="2"/>
  <c r="L89" i="2"/>
  <c r="P90" i="2"/>
  <c r="L90" i="2"/>
  <c r="P91" i="2"/>
  <c r="L91" i="2"/>
  <c r="P83" i="2"/>
  <c r="Q66" i="2"/>
  <c r="Q63" i="2"/>
  <c r="P70" i="2"/>
  <c r="J10" i="2"/>
  <c r="J38" i="2"/>
  <c r="J15" i="2"/>
  <c r="I38" i="2"/>
  <c r="I28" i="2"/>
  <c r="I11" i="2"/>
  <c r="J28" i="2"/>
  <c r="J11" i="2"/>
  <c r="O93" i="2"/>
  <c r="N93" i="2"/>
  <c r="Q70" i="2"/>
  <c r="P66" i="2"/>
  <c r="K93" i="2"/>
  <c r="Q83" i="2"/>
  <c r="J8" i="2"/>
  <c r="K8" i="2"/>
  <c r="Q8" i="2" s="1"/>
  <c r="K28" i="2"/>
  <c r="K65" i="2"/>
  <c r="O65" i="2"/>
  <c r="N65" i="2"/>
  <c r="L8" i="2"/>
  <c r="I10" i="2"/>
  <c r="L31" i="2" l="1"/>
  <c r="L35" i="2"/>
  <c r="L34" i="2"/>
  <c r="L29" i="2"/>
  <c r="L32" i="2"/>
  <c r="L30" i="2"/>
  <c r="L37" i="2"/>
  <c r="L36" i="2"/>
  <c r="L33" i="2"/>
  <c r="P28" i="2"/>
  <c r="P93" i="2"/>
  <c r="P65" i="2"/>
  <c r="Q65" i="2"/>
  <c r="J39" i="2"/>
  <c r="I94" i="2"/>
  <c r="O94" i="2"/>
  <c r="N94" i="2"/>
  <c r="K94" i="2"/>
  <c r="J94" i="2"/>
  <c r="K15" i="2"/>
  <c r="Q28" i="2"/>
  <c r="P8" i="2"/>
  <c r="Q93" i="2"/>
  <c r="K38" i="2"/>
  <c r="K10" i="2"/>
  <c r="I39" i="2"/>
  <c r="B106" i="2"/>
  <c r="D105" i="2"/>
  <c r="D104" i="2"/>
  <c r="D51" i="2"/>
  <c r="D50" i="2"/>
  <c r="B52" i="2"/>
  <c r="C56" i="2"/>
  <c r="P15" i="2" l="1"/>
  <c r="Q15" i="2"/>
  <c r="P38" i="2"/>
  <c r="Q38" i="2"/>
  <c r="P10" i="2"/>
  <c r="Q10" i="2"/>
  <c r="M94" i="2"/>
  <c r="M86" i="2"/>
  <c r="M89" i="2"/>
  <c r="M93" i="2"/>
  <c r="M84" i="2"/>
  <c r="M87" i="2"/>
  <c r="M90" i="2"/>
  <c r="M83" i="2"/>
  <c r="M85" i="2"/>
  <c r="M91" i="2"/>
  <c r="M88" i="2"/>
  <c r="M92" i="2"/>
  <c r="Q94" i="2"/>
  <c r="P94" i="2"/>
  <c r="O39" i="2"/>
  <c r="N39" i="2"/>
  <c r="K39" i="2"/>
  <c r="D106" i="2"/>
  <c r="D52" i="2"/>
  <c r="I8" i="2"/>
  <c r="M31" i="2" l="1"/>
  <c r="M35" i="2"/>
  <c r="M33" i="2"/>
  <c r="M38" i="2"/>
  <c r="M32" i="2"/>
  <c r="M36" i="2"/>
  <c r="M29" i="2"/>
  <c r="M37" i="2"/>
  <c r="M30" i="2"/>
  <c r="M34" i="2"/>
  <c r="M39" i="2"/>
  <c r="M28" i="2"/>
  <c r="P39" i="2"/>
  <c r="Q39" i="2"/>
  <c r="L64" i="2" l="1"/>
  <c r="L66" i="2"/>
  <c r="L68" i="2"/>
  <c r="L70" i="2" l="1"/>
  <c r="L9" i="2"/>
  <c r="L63" i="2"/>
  <c r="L94" i="2"/>
  <c r="L16" i="2"/>
  <c r="L14" i="2"/>
  <c r="L10" i="2"/>
  <c r="L39" i="2"/>
  <c r="L13" i="2"/>
  <c r="L38" i="2"/>
  <c r="L12" i="2"/>
  <c r="L69" i="2"/>
  <c r="L65" i="2"/>
  <c r="L17" i="2"/>
  <c r="L15" i="2"/>
  <c r="L11" i="2"/>
  <c r="L93" i="2"/>
  <c r="L67" i="2"/>
  <c r="C110" i="2" l="1"/>
</calcChain>
</file>

<file path=xl/sharedStrings.xml><?xml version="1.0" encoding="utf-8"?>
<sst xmlns="http://schemas.openxmlformats.org/spreadsheetml/2006/main" count="144" uniqueCount="79">
  <si>
    <t>Haiglaliik</t>
  </si>
  <si>
    <t>Haigla</t>
  </si>
  <si>
    <t>Piirkondlikud</t>
  </si>
  <si>
    <t>piirkH</t>
  </si>
  <si>
    <t>Keskhaiglad</t>
  </si>
  <si>
    <t>keskH</t>
  </si>
  <si>
    <t>Üldhaiglad</t>
  </si>
  <si>
    <t>üldH</t>
  </si>
  <si>
    <t>Kokku:</t>
  </si>
  <si>
    <t>3020 Eriarsti koduvisiit</t>
  </si>
  <si>
    <t>3036 Õe koduvisiit</t>
  </si>
  <si>
    <t>95% usaldusvahemik</t>
  </si>
  <si>
    <t>alumine usaldusvahemik</t>
  </si>
  <si>
    <t>ülemine usaldusvahemik</t>
  </si>
  <si>
    <t>alumise usaldusvahemiku erinevus sagedusest</t>
  </si>
  <si>
    <t>ülemise usaldusvahemiku erinevus sagedusest</t>
  </si>
  <si>
    <t>Põhja-Eesti Regionaalhaigla</t>
  </si>
  <si>
    <t>Tartu Ülikooli Kliinikum</t>
  </si>
  <si>
    <t>Ida-Tallinna Keskhaigla</t>
  </si>
  <si>
    <t>Lääne-Tallinna Keskhaigla</t>
  </si>
  <si>
    <t>Ida-Viru Keskhaigla</t>
  </si>
  <si>
    <t>Pärnu Haigla</t>
  </si>
  <si>
    <t>Hiiumaa Haigla</t>
  </si>
  <si>
    <t>Jõgeva Haigla</t>
  </si>
  <si>
    <t>Järvamaa Haigla</t>
  </si>
  <si>
    <t>Kuressaare Haigla</t>
  </si>
  <si>
    <t>Lõuna-Eesti Haigla</t>
  </si>
  <si>
    <t>Läänemaa Haigla</t>
  </si>
  <si>
    <t>Narva Haigla</t>
  </si>
  <si>
    <t>Põlva Haigla</t>
  </si>
  <si>
    <t>Rakvere Haigla</t>
  </si>
  <si>
    <t>Raplamaa Haigla</t>
  </si>
  <si>
    <t>Valga Haigla</t>
  </si>
  <si>
    <t>Viljandi Haigla</t>
  </si>
  <si>
    <t>*2017. aasta arvutused on võrreldes varasemate aastatega korrigeeritud - välja on jäetud järgmiseid ravitüübid:</t>
  </si>
  <si>
    <t xml:space="preserve">Kõrgvererõhktõvega visiidid kardioloogile, arv </t>
  </si>
  <si>
    <t>Diabeediga visiidid endokrinoloogile, arv</t>
  </si>
  <si>
    <t>Välditavates on ära jäetud teised eriarstivisiidid välja arvatud kõrgvererõhktõvega külastus kardioloogile.</t>
  </si>
  <si>
    <t>3002 Eriarsti esmane vastuvõtt</t>
  </si>
  <si>
    <t>3004 Eriarsti korduv vastuvõtt</t>
  </si>
  <si>
    <t>Välditavates on ära jäetud teised eriarstivisiidid välja arvatud diabeediga külastus endokrinoloogile.</t>
  </si>
  <si>
    <t>Välditava  kõrgvererõhktõve põhidiagnoos I10 (eelnevalt oli pdgn I10; I11.9; I12.9; I13.9; I15.0)</t>
  </si>
  <si>
    <t>Kokku</t>
  </si>
  <si>
    <t>Tabel 3.1.3  Põhidiagnoosiga I10 eriarstivisiitide osakaal esmase või korduva eriarsti visiidina (kõik teenuseosutajad)</t>
  </si>
  <si>
    <t>Tabel 3.1.4 Põhidiagnoosiga I10 eriarstivisiitide osakaal kardioloogile (kõik teenuseosutajad)</t>
  </si>
  <si>
    <t>Tabel 3.2.1 Põhidiagnoosiga E11.9, E13.9, E14.9 eriarstivisiitide osakaal diabeedi korral</t>
  </si>
  <si>
    <t>Tabel 3.2.4 Põhidiagnoosiga E11.9, E13.9, E14.9 eriarstivisiitide osakaal endokrinoloogile (kõik teenuseosutajad)</t>
  </si>
  <si>
    <t>Põhidiagnoosiga I10 visiidid kardioloogile, arv</t>
  </si>
  <si>
    <t>Põhidiagnoosiga I10  visiidid kardioloogile, osakaal</t>
  </si>
  <si>
    <t xml:space="preserve">Põhidiagnoosiga E11.9, E13.9, E14.9 visiidid endokrinoloogile, arv </t>
  </si>
  <si>
    <t>Põhidiagnoosiga E11.9, E13.9, E14.9 visiidid endokrinoloogile, osakaal</t>
  </si>
  <si>
    <t>Tabel 3.2.3 Põhidiagnoosiga E11.9, E13.9, E14.9 eriarstivisiitide osakaal esmase või korduva eriarsti visiidina (kõik teenuseosutajad)</t>
  </si>
  <si>
    <t>Tabel 3.2.2 Põhidiagnoosiga E11.9, E13.9, E14.9 eriarstivisiitide osakaal diabeedi korral</t>
  </si>
  <si>
    <t>Diabeediga visiidid kõikidel erialadel, arv</t>
  </si>
  <si>
    <t>Põhidiagnoosiga I10 visiidid kardioloogias või sisehaigustes, arv</t>
  </si>
  <si>
    <t>Põhidiagnoosiga I10 visiididkardioloogias või sisehaigustes, osakaal</t>
  </si>
  <si>
    <t>Kõrgvererõhktõvega visiidid kõikidel erialadel, arv</t>
  </si>
  <si>
    <t>Kõrgvererõhktõvega visiidid kõikidel erialadel</t>
  </si>
  <si>
    <t>Diabeediga visiidid kõikidel erialadel</t>
  </si>
  <si>
    <t>2017 põhidiagnoosiga I10 eriarstivisiidid sisehaiguste erialal, arv</t>
  </si>
  <si>
    <t>2017 põhidiagnoosiga I10 eriarstivisiidid sisehaiguste erialal, osakaal</t>
  </si>
  <si>
    <t>2017 põhidiagnoosiga I10 eriarstivisiidid kardioloogia erialal, osakaal</t>
  </si>
  <si>
    <t>2017 põhidiagnoosiga I10 eriarstivisiidid kardioloogia erialal, arv</t>
  </si>
  <si>
    <t>2017* kõrgvererõhktõvega eriarstivisiidid kõikidel erialadel, arv</t>
  </si>
  <si>
    <t>HVA välised teenuseosutajad</t>
  </si>
  <si>
    <t>HVA välised</t>
  </si>
  <si>
    <t>Tabel 3.1.1 Põhidiagnoosiga I10 eriarstivisiitide osakaal kõrgvererõhktõve korral endokrinoloogia erialal</t>
  </si>
  <si>
    <t>Tabel 3.1.2 Põhidiagnoosiga I10 eriarstivisiitide osakaal kõrgvererõhktõve korral üldhaiglates sisehaiguste erialal</t>
  </si>
  <si>
    <t>Haigla**</t>
  </si>
  <si>
    <t>**puudub kardioloogia eriala leping</t>
  </si>
  <si>
    <t>Põhidiagnoosiga E11.9, E13.9, E14.9 visiidid endokronoloogia või sisehaiguste erialal, arv</t>
  </si>
  <si>
    <t>Põhidiagnoosiga E11.9, E13.9, E14.9 visiidid endokrinoloogia või sisehaiguste erialal, osakaal</t>
  </si>
  <si>
    <t>**puudub endokrinoloogia eriala leping</t>
  </si>
  <si>
    <t>2017 * diabeediga eriarstivisiidid kõikidel erialadel, arv</t>
  </si>
  <si>
    <t>2017 põhidiagnoosiga E11.9, E13.9, E14.9 eriarstivisiidid sisehaiguste erialal, osakaal</t>
  </si>
  <si>
    <t>2017 põhidiagnoosiga E11.9, E13.9, E14.9  eriarstivisiidid sisehaiguste erialal, arv</t>
  </si>
  <si>
    <t>2017 põhidiagnoosiga E11.9, E13.9, E14.9  eriarstivisiidid endokrinoloogia erialal, arv</t>
  </si>
  <si>
    <t>2017 põhidiagnoosiga E11.9, E13.9, E14.9 eriarstivisiidid endokrinoloogia erialal, osakaal</t>
  </si>
  <si>
    <t xml:space="preserve">Ravi integreerituse indikaator 3: Indikaatorihaigusega patsientide eriarstivisiitide osakaal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</si>
</sst>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17" x14ac:knownFonts="1">
    <font>
      <sz val="11"/>
      <color theme="1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u/>
      <sz val="11"/>
      <color theme="10"/>
      <name val="Calibri"/>
      <family val="2"/>
      <charset val="186"/>
      <scheme val="minor"/>
    </font>
    <font>
      <sz val="12"/>
      <color theme="1"/>
      <name val="Times New Roman"/>
      <family val="1"/>
    </font>
    <font>
      <sz val="12"/>
      <color rgb="FF00B0F0"/>
      <name val="Calibri"/>
      <family val="2"/>
      <charset val="186"/>
      <scheme val="minor"/>
    </font>
    <font>
      <sz val="11"/>
      <color rgb="FF00B050"/>
      <name val="Calibri"/>
      <family val="2"/>
      <charset val="186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186"/>
      <scheme val="minor"/>
    </font>
    <font>
      <b/>
      <sz val="12"/>
      <color rgb="FF2E75B6"/>
      <name val="Times New Roman"/>
      <family val="1"/>
      <charset val="186"/>
    </font>
    <font>
      <b/>
      <sz val="12"/>
      <color theme="1"/>
      <name val="Calibri"/>
      <family val="2"/>
      <charset val="186"/>
      <scheme val="minor"/>
    </font>
    <font>
      <b/>
      <sz val="10"/>
      <color rgb="FF2E75B6"/>
      <name val="Times New Roman"/>
      <family val="1"/>
      <charset val="186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0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8"/>
      <color theme="1"/>
      <name val="Calibri"/>
      <family val="2"/>
      <charset val="186"/>
      <scheme val="minor"/>
    </font>
    <font>
      <sz val="11"/>
      <name val="Calibri"/>
      <family val="2"/>
      <charset val="186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5">
    <xf numFmtId="0" fontId="0" fillId="0" borderId="0"/>
    <xf numFmtId="0" fontId="2" fillId="0" borderId="0" applyNumberFormat="0" applyFill="0" applyBorder="0" applyAlignment="0" applyProtection="0"/>
    <xf numFmtId="0" fontId="11" fillId="0" borderId="0"/>
    <xf numFmtId="0" fontId="12" fillId="0" borderId="0" applyNumberFormat="0" applyFill="0" applyBorder="0" applyAlignment="0" applyProtection="0"/>
    <xf numFmtId="9" fontId="14" fillId="0" borderId="0" applyFont="0" applyFill="0" applyBorder="0" applyAlignment="0" applyProtection="0"/>
  </cellStyleXfs>
  <cellXfs count="90">
    <xf numFmtId="0" fontId="0" fillId="0" borderId="0" xfId="0"/>
    <xf numFmtId="0" fontId="3" fillId="0" borderId="0" xfId="0" applyFont="1"/>
    <xf numFmtId="0" fontId="4" fillId="0" borderId="0" xfId="0" applyFont="1" applyBorder="1" applyAlignment="1">
      <alignment wrapText="1"/>
    </xf>
    <xf numFmtId="49" fontId="0" fillId="0" borderId="0" xfId="0" applyNumberFormat="1"/>
    <xf numFmtId="0" fontId="5" fillId="0" borderId="0" xfId="0" applyFont="1"/>
    <xf numFmtId="49" fontId="5" fillId="0" borderId="0" xfId="0" applyNumberFormat="1" applyFont="1"/>
    <xf numFmtId="0" fontId="1" fillId="0" borderId="0" xfId="0" applyFont="1" applyAlignment="1">
      <alignment wrapText="1"/>
    </xf>
    <xf numFmtId="0" fontId="1" fillId="0" borderId="0" xfId="0" applyFont="1"/>
    <xf numFmtId="0" fontId="6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2" fillId="0" borderId="0" xfId="1" applyAlignment="1">
      <alignment vertical="center"/>
    </xf>
    <xf numFmtId="0" fontId="2" fillId="0" borderId="0" xfId="1"/>
    <xf numFmtId="0" fontId="8" fillId="0" borderId="0" xfId="0" applyFont="1" applyAlignment="1">
      <alignment horizontal="left" vertical="center"/>
    </xf>
    <xf numFmtId="9" fontId="0" fillId="0" borderId="1" xfId="0" applyNumberFormat="1" applyBorder="1"/>
    <xf numFmtId="0" fontId="6" fillId="0" borderId="1" xfId="0" applyFont="1" applyBorder="1"/>
    <xf numFmtId="0" fontId="7" fillId="0" borderId="1" xfId="0" applyFont="1" applyBorder="1"/>
    <xf numFmtId="9" fontId="7" fillId="0" borderId="1" xfId="0" applyNumberFormat="1" applyFont="1" applyBorder="1"/>
    <xf numFmtId="0" fontId="10" fillId="0" borderId="0" xfId="0" applyFont="1" applyAlignment="1">
      <alignment horizontal="left" vertical="center"/>
    </xf>
    <xf numFmtId="3" fontId="7" fillId="0" borderId="1" xfId="0" applyNumberFormat="1" applyFont="1" applyBorder="1"/>
    <xf numFmtId="0" fontId="7" fillId="0" borderId="1" xfId="0" applyFont="1" applyBorder="1" applyAlignment="1">
      <alignment horizontal="left" vertical="center" wrapText="1"/>
    </xf>
    <xf numFmtId="3" fontId="0" fillId="0" borderId="1" xfId="0" applyNumberFormat="1" applyBorder="1"/>
    <xf numFmtId="0" fontId="6" fillId="0" borderId="0" xfId="2" applyFont="1" applyBorder="1" applyAlignment="1">
      <alignment wrapText="1"/>
    </xf>
    <xf numFmtId="3" fontId="9" fillId="0" borderId="0" xfId="0" applyNumberFormat="1" applyFont="1" applyBorder="1"/>
    <xf numFmtId="9" fontId="7" fillId="0" borderId="0" xfId="0" applyNumberFormat="1" applyFont="1" applyBorder="1"/>
    <xf numFmtId="9" fontId="13" fillId="0" borderId="0" xfId="0" applyNumberFormat="1" applyFont="1"/>
    <xf numFmtId="9" fontId="0" fillId="0" borderId="1" xfId="0" applyNumberFormat="1" applyBorder="1" applyAlignment="1">
      <alignment horizontal="right"/>
    </xf>
    <xf numFmtId="9" fontId="7" fillId="0" borderId="1" xfId="0" applyNumberFormat="1" applyFont="1" applyBorder="1" applyAlignment="1">
      <alignment horizontal="right"/>
    </xf>
    <xf numFmtId="0" fontId="13" fillId="0" borderId="0" xfId="0" applyFont="1" applyBorder="1" applyAlignment="1">
      <alignment horizontal="center" wrapText="1"/>
    </xf>
    <xf numFmtId="2" fontId="13" fillId="0" borderId="0" xfId="0" applyNumberFormat="1" applyFont="1"/>
    <xf numFmtId="164" fontId="13" fillId="0" borderId="0" xfId="0" applyNumberFormat="1" applyFont="1"/>
    <xf numFmtId="0" fontId="13" fillId="0" borderId="0" xfId="0" applyFont="1"/>
    <xf numFmtId="0" fontId="0" fillId="0" borderId="4" xfId="0" applyFont="1" applyBorder="1"/>
    <xf numFmtId="0" fontId="0" fillId="0" borderId="1" xfId="0" applyFont="1" applyBorder="1"/>
    <xf numFmtId="0" fontId="0" fillId="0" borderId="3" xfId="0" applyFont="1" applyFill="1" applyBorder="1"/>
    <xf numFmtId="3" fontId="0" fillId="0" borderId="0" xfId="0" applyNumberFormat="1" applyBorder="1"/>
    <xf numFmtId="9" fontId="0" fillId="0" borderId="0" xfId="0" applyNumberFormat="1" applyBorder="1"/>
    <xf numFmtId="3" fontId="0" fillId="0" borderId="5" xfId="0" applyNumberFormat="1" applyBorder="1"/>
    <xf numFmtId="9" fontId="14" fillId="0" borderId="1" xfId="4" applyFont="1" applyBorder="1"/>
    <xf numFmtId="9" fontId="7" fillId="0" borderId="1" xfId="4" applyFont="1" applyBorder="1"/>
    <xf numFmtId="3" fontId="7" fillId="0" borderId="1" xfId="0" applyNumberFormat="1" applyFont="1" applyBorder="1" applyAlignment="1">
      <alignment horizontal="right"/>
    </xf>
    <xf numFmtId="9" fontId="15" fillId="0" borderId="0" xfId="0" applyNumberFormat="1" applyFont="1" applyBorder="1"/>
    <xf numFmtId="0" fontId="7" fillId="0" borderId="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9" fontId="14" fillId="0" borderId="0" xfId="4" applyFont="1" applyBorder="1"/>
    <xf numFmtId="9" fontId="7" fillId="0" borderId="0" xfId="4" applyFont="1" applyBorder="1"/>
    <xf numFmtId="0" fontId="0" fillId="0" borderId="0" xfId="0" applyFont="1"/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/>
    <xf numFmtId="3" fontId="7" fillId="0" borderId="2" xfId="0" applyNumberFormat="1" applyFont="1" applyBorder="1"/>
    <xf numFmtId="9" fontId="7" fillId="0" borderId="2" xfId="0" applyNumberFormat="1" applyFont="1" applyBorder="1"/>
    <xf numFmtId="9" fontId="7" fillId="0" borderId="2" xfId="0" applyNumberFormat="1" applyFont="1" applyBorder="1" applyAlignment="1">
      <alignment horizontal="right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/>
    <xf numFmtId="3" fontId="7" fillId="0" borderId="0" xfId="0" applyNumberFormat="1" applyFont="1" applyBorder="1"/>
    <xf numFmtId="9" fontId="7" fillId="0" borderId="0" xfId="0" applyNumberFormat="1" applyFont="1" applyBorder="1" applyAlignment="1">
      <alignment horizontal="right"/>
    </xf>
    <xf numFmtId="0" fontId="0" fillId="0" borderId="1" xfId="0" applyFont="1" applyFill="1" applyBorder="1"/>
    <xf numFmtId="0" fontId="6" fillId="0" borderId="1" xfId="0" applyFont="1" applyBorder="1" applyAlignment="1">
      <alignment horizontal="right"/>
    </xf>
    <xf numFmtId="0" fontId="0" fillId="0" borderId="1" xfId="0" applyBorder="1"/>
    <xf numFmtId="0" fontId="6" fillId="0" borderId="0" xfId="0" applyFont="1" applyBorder="1" applyAlignment="1">
      <alignment horizontal="right"/>
    </xf>
    <xf numFmtId="0" fontId="0" fillId="0" borderId="0" xfId="0" applyBorder="1"/>
    <xf numFmtId="9" fontId="0" fillId="0" borderId="0" xfId="0" applyNumberFormat="1" applyFont="1"/>
    <xf numFmtId="2" fontId="0" fillId="0" borderId="0" xfId="0" applyNumberFormat="1" applyFont="1"/>
    <xf numFmtId="164" fontId="0" fillId="0" borderId="0" xfId="0" applyNumberFormat="1" applyFont="1"/>
    <xf numFmtId="3" fontId="0" fillId="0" borderId="4" xfId="0" applyNumberFormat="1" applyBorder="1"/>
    <xf numFmtId="9" fontId="0" fillId="0" borderId="4" xfId="0" applyNumberFormat="1" applyBorder="1"/>
    <xf numFmtId="0" fontId="16" fillId="0" borderId="0" xfId="0" applyFont="1"/>
    <xf numFmtId="0" fontId="6" fillId="0" borderId="1" xfId="0" applyFont="1" applyBorder="1" applyAlignment="1">
      <alignment vertical="center"/>
    </xf>
    <xf numFmtId="9" fontId="16" fillId="0" borderId="0" xfId="0" applyNumberFormat="1" applyFont="1"/>
    <xf numFmtId="2" fontId="16" fillId="0" borderId="0" xfId="0" applyNumberFormat="1" applyFont="1"/>
    <xf numFmtId="164" fontId="16" fillId="0" borderId="0" xfId="0" applyNumberFormat="1" applyFont="1"/>
    <xf numFmtId="0" fontId="6" fillId="0" borderId="4" xfId="0" applyFont="1" applyBorder="1" applyAlignment="1">
      <alignment vertical="center"/>
    </xf>
    <xf numFmtId="0" fontId="6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9" fontId="7" fillId="0" borderId="4" xfId="0" applyNumberFormat="1" applyFont="1" applyBorder="1"/>
    <xf numFmtId="3" fontId="7" fillId="0" borderId="4" xfId="0" applyNumberFormat="1" applyFont="1" applyBorder="1"/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</cellXfs>
  <cellStyles count="5">
    <cellStyle name="Hyperlink" xfId="1" builtinId="8"/>
    <cellStyle name="Hyperlink 2" xfId="3"/>
    <cellStyle name="Normal" xfId="0" builtinId="0"/>
    <cellStyle name="Normal 2" xfId="2"/>
    <cellStyle name="Percent" xfId="4" builtinId="5"/>
  </cellStyles>
  <dxfs count="0"/>
  <tableStyles count="0" defaultTableStyle="TableStyleMedium2" defaultPivotStyle="PivotStyleLight16"/>
  <colors>
    <mruColors>
      <color rgb="FF62BB4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8467920022982248E-2"/>
          <c:y val="3.6723370474419932E-2"/>
          <c:w val="0.91033126632842964"/>
          <c:h val="0.44026911483226161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Aruandesse2017!$I$4</c:f>
              <c:strCache>
                <c:ptCount val="1"/>
                <c:pt idx="0">
                  <c:v>2017 põhidiagnoosiga I10 eriarstivisiidid kardioloogia erialal, osakaal</c:v>
                </c:pt>
              </c:strCache>
            </c:strRef>
          </c:tx>
          <c:spPr>
            <a:solidFill>
              <a:srgbClr val="62BB46"/>
            </a:solidFill>
          </c:spPr>
          <c:invertIfNegative val="0"/>
          <c:dPt>
            <c:idx val="2"/>
            <c:invertIfNegative val="0"/>
            <c:bubble3D val="0"/>
            <c:spPr>
              <a:solidFill>
                <a:srgbClr val="62BB46">
                  <a:alpha val="50000"/>
                </a:srgbClr>
              </a:solidFill>
            </c:spPr>
            <c:extLst>
              <c:ext xmlns:c16="http://schemas.microsoft.com/office/drawing/2014/chart" uri="{C3380CC4-5D6E-409C-BE32-E72D297353CC}">
                <c16:uniqueId val="{00000001-11F1-444A-A3B6-76B76B5A6E57}"/>
              </c:ext>
            </c:extLst>
          </c:dPt>
          <c:dPt>
            <c:idx val="7"/>
            <c:invertIfNegative val="0"/>
            <c:bubble3D val="0"/>
            <c:spPr>
              <a:solidFill>
                <a:srgbClr val="62BB46">
                  <a:alpha val="50000"/>
                </a:srgbClr>
              </a:solidFill>
            </c:spPr>
            <c:extLst>
              <c:ext xmlns:c16="http://schemas.microsoft.com/office/drawing/2014/chart" uri="{C3380CC4-5D6E-409C-BE32-E72D297353CC}">
                <c16:uniqueId val="{00000006-2E36-46B6-9246-E00D30487825}"/>
              </c:ext>
            </c:extLst>
          </c:dPt>
          <c:dPt>
            <c:idx val="10"/>
            <c:invertIfNegative val="0"/>
            <c:bubble3D val="0"/>
            <c:spPr>
              <a:solidFill>
                <a:srgbClr val="62BB46">
                  <a:alpha val="50000"/>
                </a:srgbClr>
              </a:solidFill>
            </c:spPr>
            <c:extLst>
              <c:ext xmlns:c16="http://schemas.microsoft.com/office/drawing/2014/chart" uri="{C3380CC4-5D6E-409C-BE32-E72D297353CC}">
                <c16:uniqueId val="{00000004-4C07-40E5-8746-471191386310}"/>
              </c:ext>
            </c:extLst>
          </c:dPt>
          <c:dPt>
            <c:idx val="11"/>
            <c:invertIfNegative val="0"/>
            <c:bubble3D val="0"/>
            <c:spPr>
              <a:solidFill>
                <a:srgbClr val="62BB46">
                  <a:alpha val="50000"/>
                </a:srgbClr>
              </a:solidFill>
            </c:spPr>
            <c:extLst>
              <c:ext xmlns:c16="http://schemas.microsoft.com/office/drawing/2014/chart" uri="{C3380CC4-5D6E-409C-BE32-E72D297353CC}">
                <c16:uniqueId val="{00000005-4C07-40E5-8746-471191386310}"/>
              </c:ext>
            </c:extLst>
          </c:dPt>
          <c:errBars>
            <c:errBarType val="both"/>
            <c:errValType val="cust"/>
            <c:noEndCap val="0"/>
            <c:plus>
              <c:numRef>
                <c:f>Aruandesse2017!$Q$8:$Q$39</c:f>
                <c:numCache>
                  <c:formatCode>General</c:formatCode>
                  <c:ptCount val="32"/>
                  <c:pt idx="0">
                    <c:v>7.4592224402044993E-3</c:v>
                  </c:pt>
                  <c:pt idx="1">
                    <c:v>7.0131471150937791E-3</c:v>
                  </c:pt>
                  <c:pt idx="2">
                    <c:v>5.1232110879608495E-3</c:v>
                  </c:pt>
                  <c:pt idx="3">
                    <c:v>9.070450913274769E-3</c:v>
                  </c:pt>
                  <c:pt idx="4">
                    <c:v>6.6586638807659693E-3</c:v>
                  </c:pt>
                  <c:pt idx="5">
                    <c:v>7.6746921417773645E-3</c:v>
                  </c:pt>
                  <c:pt idx="6">
                    <c:v>5.0696325404678451E-3</c:v>
                  </c:pt>
                  <c:pt idx="7">
                    <c:v>4.0885000568204322E-3</c:v>
                  </c:pt>
                  <c:pt idx="8">
                    <c:v>5.9832515354177225E-3</c:v>
                  </c:pt>
                  <c:pt idx="9">
                    <c:v>9.6534478480474611E-3</c:v>
                  </c:pt>
                  <c:pt idx="10">
                    <c:v>5.5945587994544223E-3</c:v>
                  </c:pt>
                  <c:pt idx="11">
                    <c:v>9.6819797260486173E-3</c:v>
                  </c:pt>
                  <c:pt idx="12">
                    <c:v>3.0593273034212887E-3</c:v>
                  </c:pt>
                  <c:pt idx="20">
                    <c:v>7.0123776519654291E-2</c:v>
                  </c:pt>
                  <c:pt idx="21">
                    <c:v>1.1250311353460399E-2</c:v>
                  </c:pt>
                  <c:pt idx="22">
                    <c:v>4.3019600277555359E-2</c:v>
                  </c:pt>
                  <c:pt idx="23">
                    <c:v>5.9884315514895647E-2</c:v>
                  </c:pt>
                  <c:pt idx="24">
                    <c:v>2.4778914964390789E-2</c:v>
                  </c:pt>
                  <c:pt idx="25">
                    <c:v>3.9371809730801621E-2</c:v>
                  </c:pt>
                  <c:pt idx="26">
                    <c:v>2.7191464108457353E-2</c:v>
                  </c:pt>
                  <c:pt idx="27">
                    <c:v>2.7371082652174139E-2</c:v>
                  </c:pt>
                  <c:pt idx="28">
                    <c:v>3.286961139371708E-2</c:v>
                  </c:pt>
                  <c:pt idx="29">
                    <c:v>2.5038362745004983E-2</c:v>
                  </c:pt>
                  <c:pt idx="30">
                    <c:v>1.010404505132681E-2</c:v>
                  </c:pt>
                  <c:pt idx="31">
                    <c:v>1.010404505132681E-2</c:v>
                  </c:pt>
                </c:numCache>
              </c:numRef>
            </c:plus>
            <c:minus>
              <c:numRef>
                <c:f>Aruandesse2017!$P$8:$P$39</c:f>
                <c:numCache>
                  <c:formatCode>General</c:formatCode>
                  <c:ptCount val="32"/>
                  <c:pt idx="0">
                    <c:v>7.0674146542642202E-3</c:v>
                  </c:pt>
                  <c:pt idx="1">
                    <c:v>6.5131967853920697E-3</c:v>
                  </c:pt>
                  <c:pt idx="2">
                    <c:v>4.9031025035280035E-3</c:v>
                  </c:pt>
                  <c:pt idx="3">
                    <c:v>8.8278596576869539E-3</c:v>
                  </c:pt>
                  <c:pt idx="4">
                    <c:v>6.3748053122339027E-3</c:v>
                  </c:pt>
                  <c:pt idx="5">
                    <c:v>7.1357453880085131E-3</c:v>
                  </c:pt>
                  <c:pt idx="6">
                    <c:v>4.0343584011308664E-3</c:v>
                  </c:pt>
                  <c:pt idx="7">
                    <c:v>3.989031902048662E-3</c:v>
                  </c:pt>
                  <c:pt idx="8">
                    <c:v>4.1151477333399925E-3</c:v>
                  </c:pt>
                  <c:pt idx="9">
                    <c:v>7.9906802959522211E-3</c:v>
                  </c:pt>
                  <c:pt idx="10">
                    <c:v>4.71303717829347E-3</c:v>
                  </c:pt>
                  <c:pt idx="11">
                    <c:v>9.566621769031447E-3</c:v>
                  </c:pt>
                  <c:pt idx="12">
                    <c:v>3.0120180278927489E-3</c:v>
                  </c:pt>
                  <c:pt idx="20">
                    <c:v>6.6656240806856504E-2</c:v>
                  </c:pt>
                  <c:pt idx="21">
                    <c:v>7.12567467015769E-3</c:v>
                  </c:pt>
                  <c:pt idx="22">
                    <c:v>3.4959274148494993E-2</c:v>
                  </c:pt>
                  <c:pt idx="23">
                    <c:v>5.2802289988430645E-2</c:v>
                  </c:pt>
                  <c:pt idx="24">
                    <c:v>2.0330538058806358E-2</c:v>
                  </c:pt>
                  <c:pt idx="25">
                    <c:v>3.6284783216118527E-2</c:v>
                  </c:pt>
                  <c:pt idx="26">
                    <c:v>2.2012445953503448E-2</c:v>
                  </c:pt>
                  <c:pt idx="27">
                    <c:v>2.630037647711303E-2</c:v>
                  </c:pt>
                  <c:pt idx="28">
                    <c:v>3.13340407121937E-2</c:v>
                  </c:pt>
                  <c:pt idx="29">
                    <c:v>2.1720308844636466E-2</c:v>
                  </c:pt>
                  <c:pt idx="30">
                    <c:v>9.7426593478061596E-3</c:v>
                  </c:pt>
                  <c:pt idx="31">
                    <c:v>9.7426593478061596E-3</c:v>
                  </c:pt>
                </c:numCache>
              </c:numRef>
            </c:minus>
          </c:errBars>
          <c:cat>
            <c:multiLvlStrRef>
              <c:f>Aruandesse2017!$A$8:$B$19</c:f>
              <c:multiLvlStrCache>
                <c:ptCount val="12"/>
                <c:lvl>
                  <c:pt idx="0">
                    <c:v>Põhja-Eesti Regionaalhaigla</c:v>
                  </c:pt>
                  <c:pt idx="1">
                    <c:v>Tartu Ülikooli Kliinikum</c:v>
                  </c:pt>
                  <c:pt idx="2">
                    <c:v>piirkH</c:v>
                  </c:pt>
                  <c:pt idx="3">
                    <c:v>Ida-Tallinna Keskhaigla</c:v>
                  </c:pt>
                  <c:pt idx="4">
                    <c:v>Lääne-Tallinna Keskhaigla</c:v>
                  </c:pt>
                  <c:pt idx="5">
                    <c:v>Ida-Viru Keskhaigla</c:v>
                  </c:pt>
                  <c:pt idx="6">
                    <c:v>Pärnu Haigla</c:v>
                  </c:pt>
                  <c:pt idx="7">
                    <c:v>keskH</c:v>
                  </c:pt>
                  <c:pt idx="8">
                    <c:v>Narva Haigla</c:v>
                  </c:pt>
                  <c:pt idx="9">
                    <c:v>Viljandi Haigla</c:v>
                  </c:pt>
                  <c:pt idx="10">
                    <c:v>üldH</c:v>
                  </c:pt>
                  <c:pt idx="11">
                    <c:v>HVA välised</c:v>
                  </c:pt>
                </c:lvl>
                <c:lvl>
                  <c:pt idx="0">
                    <c:v>Piirkondlikud</c:v>
                  </c:pt>
                  <c:pt idx="3">
                    <c:v>Keskhaiglad</c:v>
                  </c:pt>
                  <c:pt idx="8">
                    <c:v>Üldhaiglad</c:v>
                  </c:pt>
                  <c:pt idx="11">
                    <c:v>HVA välised teenuseosutajad</c:v>
                  </c:pt>
                </c:lvl>
              </c:multiLvlStrCache>
            </c:multiLvlStrRef>
          </c:cat>
          <c:val>
            <c:numRef>
              <c:f>Aruandesse2017!$K$8:$K$19</c:f>
              <c:numCache>
                <c:formatCode>0%</c:formatCode>
                <c:ptCount val="12"/>
                <c:pt idx="0">
                  <c:v>0.11676208227932366</c:v>
                </c:pt>
                <c:pt idx="1">
                  <c:v>8.3086053412462904E-2</c:v>
                </c:pt>
                <c:pt idx="2">
                  <c:v>0.10126491303722869</c:v>
                </c:pt>
                <c:pt idx="3">
                  <c:v>0.23094986497593048</c:v>
                </c:pt>
                <c:pt idx="4">
                  <c:v>0.12765535040698828</c:v>
                </c:pt>
                <c:pt idx="5">
                  <c:v>9.1393231403538916E-2</c:v>
                </c:pt>
                <c:pt idx="6">
                  <c:v>1.9365703059219759E-2</c:v>
                </c:pt>
                <c:pt idx="7">
                  <c:v>0.13776586237712243</c:v>
                </c:pt>
                <c:pt idx="8">
                  <c:v>1.3006503251625813E-2</c:v>
                </c:pt>
                <c:pt idx="9">
                  <c:v>4.4243577545195055E-2</c:v>
                </c:pt>
                <c:pt idx="10">
                  <c:v>2.9017312850524262E-2</c:v>
                </c:pt>
                <c:pt idx="11">
                  <c:v>0.35704528738047703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F154-441D-AD54-CA9DF54935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216678032"/>
        <c:axId val="216677472"/>
      </c:barChart>
      <c:lineChart>
        <c:grouping val="standard"/>
        <c:varyColors val="0"/>
        <c:ser>
          <c:idx val="2"/>
          <c:order val="1"/>
          <c:tx>
            <c:v>2017 haiglate keskmine</c:v>
          </c:tx>
          <c:spPr>
            <a:ln w="28575">
              <a:solidFill>
                <a:srgbClr val="FF0000"/>
              </a:solidFill>
            </a:ln>
          </c:spPr>
          <c:marker>
            <c:symbol val="none"/>
          </c:marker>
          <c:cat>
            <c:multiLvlStrRef>
              <c:f>Aruandesse2017!$A$8:$B$19</c:f>
              <c:multiLvlStrCache>
                <c:ptCount val="12"/>
                <c:lvl>
                  <c:pt idx="0">
                    <c:v>Põhja-Eesti Regionaalhaigla</c:v>
                  </c:pt>
                  <c:pt idx="1">
                    <c:v>Tartu Ülikooli Kliinikum</c:v>
                  </c:pt>
                  <c:pt idx="2">
                    <c:v>piirkH</c:v>
                  </c:pt>
                  <c:pt idx="3">
                    <c:v>Ida-Tallinna Keskhaigla</c:v>
                  </c:pt>
                  <c:pt idx="4">
                    <c:v>Lääne-Tallinna Keskhaigla</c:v>
                  </c:pt>
                  <c:pt idx="5">
                    <c:v>Ida-Viru Keskhaigla</c:v>
                  </c:pt>
                  <c:pt idx="6">
                    <c:v>Pärnu Haigla</c:v>
                  </c:pt>
                  <c:pt idx="7">
                    <c:v>keskH</c:v>
                  </c:pt>
                  <c:pt idx="8">
                    <c:v>Narva Haigla</c:v>
                  </c:pt>
                  <c:pt idx="9">
                    <c:v>Viljandi Haigla</c:v>
                  </c:pt>
                  <c:pt idx="10">
                    <c:v>üldH</c:v>
                  </c:pt>
                  <c:pt idx="11">
                    <c:v>HVA välised</c:v>
                  </c:pt>
                </c:lvl>
                <c:lvl>
                  <c:pt idx="0">
                    <c:v>Piirkondlikud</c:v>
                  </c:pt>
                  <c:pt idx="3">
                    <c:v>Keskhaiglad</c:v>
                  </c:pt>
                  <c:pt idx="8">
                    <c:v>Üldhaiglad</c:v>
                  </c:pt>
                  <c:pt idx="11">
                    <c:v>HVA välised teenuseosutajad</c:v>
                  </c:pt>
                </c:lvl>
              </c:multiLvlStrCache>
            </c:multiLvlStrRef>
          </c:cat>
          <c:val>
            <c:numRef>
              <c:f>Aruandesse2017!$M$8:$M$19</c:f>
              <c:numCache>
                <c:formatCode>0%</c:formatCode>
                <c:ptCount val="12"/>
                <c:pt idx="0">
                  <c:v>0.15817824778856721</c:v>
                </c:pt>
                <c:pt idx="1">
                  <c:v>0.15817824778856721</c:v>
                </c:pt>
                <c:pt idx="2">
                  <c:v>0.15817824778856721</c:v>
                </c:pt>
                <c:pt idx="3">
                  <c:v>0.15817824778856721</c:v>
                </c:pt>
                <c:pt idx="4">
                  <c:v>0.15817824778856721</c:v>
                </c:pt>
                <c:pt idx="5">
                  <c:v>0.15817824778856721</c:v>
                </c:pt>
                <c:pt idx="6">
                  <c:v>0.15817824778856721</c:v>
                </c:pt>
                <c:pt idx="7">
                  <c:v>0.15817824778856721</c:v>
                </c:pt>
                <c:pt idx="8">
                  <c:v>0.15817824778856721</c:v>
                </c:pt>
                <c:pt idx="9">
                  <c:v>0.15817824778856721</c:v>
                </c:pt>
                <c:pt idx="10">
                  <c:v>0.15817824778856721</c:v>
                </c:pt>
                <c:pt idx="11">
                  <c:v>0.15817824778856721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F154-441D-AD54-CA9DF54935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6678032"/>
        <c:axId val="216677472"/>
      </c:lineChart>
      <c:catAx>
        <c:axId val="2166780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 anchor="ctr" anchorCtr="1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  <c:crossAx val="216677472"/>
        <c:crosses val="autoZero"/>
        <c:auto val="1"/>
        <c:lblAlgn val="ctr"/>
        <c:lblOffset val="25"/>
        <c:noMultiLvlLbl val="0"/>
      </c:catAx>
      <c:valAx>
        <c:axId val="216677472"/>
        <c:scaling>
          <c:orientation val="minMax"/>
          <c:max val="0.4"/>
          <c:min val="0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  <c:crossAx val="216678032"/>
        <c:crosses val="autoZero"/>
        <c:crossBetween val="between"/>
        <c:majorUnit val="0.1"/>
      </c:valAx>
    </c:plotArea>
    <c:legend>
      <c:legendPos val="b"/>
      <c:legendEntry>
        <c:idx val="0"/>
        <c:txPr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</c:legendEntry>
      <c:legendEntry>
        <c:idx val="1"/>
        <c:txPr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</c:legendEntry>
      <c:layout>
        <c:manualLayout>
          <c:xMode val="edge"/>
          <c:yMode val="edge"/>
          <c:x val="1.3137422487316107E-2"/>
          <c:y val="0.91079439305894627"/>
          <c:w val="0.9689560109836155"/>
          <c:h val="6.906165113640271E-2"/>
        </c:manualLayout>
      </c:layout>
      <c:overlay val="0"/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t-EE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t-EE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6.2226913936921216E-2"/>
          <c:y val="4.6047390929280688E-2"/>
          <c:w val="0.89743640504105848"/>
          <c:h val="0.35877645629642435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Aruandesse2017!$I$59</c:f>
              <c:strCache>
                <c:ptCount val="1"/>
                <c:pt idx="0">
                  <c:v>2017 põhidiagnoosiga E11.9, E13.9, E14.9 eriarstivisiidid endokrinoloogia erialal, osakaal</c:v>
                </c:pt>
              </c:strCache>
            </c:strRef>
          </c:tx>
          <c:spPr>
            <a:solidFill>
              <a:srgbClr val="62BB46"/>
            </a:solidFill>
          </c:spPr>
          <c:invertIfNegative val="0"/>
          <c:dPt>
            <c:idx val="2"/>
            <c:invertIfNegative val="0"/>
            <c:bubble3D val="0"/>
            <c:spPr>
              <a:solidFill>
                <a:srgbClr val="62BB46">
                  <a:alpha val="50000"/>
                </a:srgbClr>
              </a:solidFill>
            </c:spPr>
            <c:extLst>
              <c:ext xmlns:c16="http://schemas.microsoft.com/office/drawing/2014/chart" uri="{C3380CC4-5D6E-409C-BE32-E72D297353CC}">
                <c16:uniqueId val="{00000001-1B99-47F3-9138-79B24DF5AE2A}"/>
              </c:ext>
            </c:extLst>
          </c:dPt>
          <c:dPt>
            <c:idx val="7"/>
            <c:invertIfNegative val="0"/>
            <c:bubble3D val="0"/>
            <c:spPr>
              <a:solidFill>
                <a:srgbClr val="62BB46">
                  <a:alpha val="50000"/>
                </a:srgbClr>
              </a:solidFill>
            </c:spPr>
            <c:extLst>
              <c:ext xmlns:c16="http://schemas.microsoft.com/office/drawing/2014/chart" uri="{C3380CC4-5D6E-409C-BE32-E72D297353CC}">
                <c16:uniqueId val="{00000003-1B99-47F3-9138-79B24DF5AE2A}"/>
              </c:ext>
            </c:extLst>
          </c:dPt>
          <c:dPt>
            <c:idx val="10"/>
            <c:invertIfNegative val="0"/>
            <c:bubble3D val="0"/>
            <c:spPr>
              <a:solidFill>
                <a:srgbClr val="62BB46">
                  <a:alpha val="50000"/>
                </a:srgbClr>
              </a:solidFill>
            </c:spPr>
            <c:extLst>
              <c:ext xmlns:c16="http://schemas.microsoft.com/office/drawing/2014/chart" uri="{C3380CC4-5D6E-409C-BE32-E72D297353CC}">
                <c16:uniqueId val="{00000006-1B52-495B-B242-9A1698197940}"/>
              </c:ext>
            </c:extLst>
          </c:dPt>
          <c:dPt>
            <c:idx val="11"/>
            <c:invertIfNegative val="0"/>
            <c:bubble3D val="0"/>
            <c:spPr>
              <a:solidFill>
                <a:srgbClr val="62BB46">
                  <a:alpha val="50000"/>
                </a:srgbClr>
              </a:solidFill>
            </c:spPr>
            <c:extLst>
              <c:ext xmlns:c16="http://schemas.microsoft.com/office/drawing/2014/chart" uri="{C3380CC4-5D6E-409C-BE32-E72D297353CC}">
                <c16:uniqueId val="{00000007-1B52-495B-B242-9A1698197940}"/>
              </c:ext>
            </c:extLst>
          </c:dPt>
          <c:errBars>
            <c:errBarType val="both"/>
            <c:errValType val="cust"/>
            <c:noEndCap val="0"/>
            <c:plus>
              <c:numRef>
                <c:f>Aruandesse2017!$Q$63:$Q$94</c:f>
                <c:numCache>
                  <c:formatCode>General</c:formatCode>
                  <c:ptCount val="32"/>
                  <c:pt idx="0">
                    <c:v>1.1457277878635874E-2</c:v>
                  </c:pt>
                  <c:pt idx="1">
                    <c:v>8.0583475787497222E-3</c:v>
                  </c:pt>
                  <c:pt idx="2">
                    <c:v>6.6932100630843344E-3</c:v>
                  </c:pt>
                  <c:pt idx="3">
                    <c:v>5.2598217220822113E-3</c:v>
                  </c:pt>
                  <c:pt idx="4">
                    <c:v>1.4659473197009665E-2</c:v>
                  </c:pt>
                  <c:pt idx="5">
                    <c:v>8.5424799518101502E-3</c:v>
                  </c:pt>
                  <c:pt idx="6">
                    <c:v>1.7761860177133923E-2</c:v>
                  </c:pt>
                  <c:pt idx="7">
                    <c:v>4.5339494597458896E-3</c:v>
                  </c:pt>
                  <c:pt idx="8">
                    <c:v>2.3852429907367911E-2</c:v>
                  </c:pt>
                  <c:pt idx="9">
                    <c:v>2.2745373282630488E-2</c:v>
                  </c:pt>
                  <c:pt idx="10">
                    <c:v>1.6504346912464607E-2</c:v>
                  </c:pt>
                  <c:pt idx="11">
                    <c:v>6.6165620155682336E-3</c:v>
                  </c:pt>
                  <c:pt idx="12">
                    <c:v>3.4804751402706113E-3</c:v>
                  </c:pt>
                  <c:pt idx="20">
                    <c:v>2.8298890888600048E-2</c:v>
                  </c:pt>
                  <c:pt idx="21">
                    <c:v>3.1481255976289542E-2</c:v>
                  </c:pt>
                  <c:pt idx="22">
                    <c:v>4.663537028805069E-2</c:v>
                  </c:pt>
                  <c:pt idx="23">
                    <c:v>4.0851148768811241E-2</c:v>
                  </c:pt>
                  <c:pt idx="24">
                    <c:v>5.8216108578300618E-2</c:v>
                  </c:pt>
                  <c:pt idx="25">
                    <c:v>3.6782470578296173E-2</c:v>
                  </c:pt>
                  <c:pt idx="26">
                    <c:v>7.7795244416136E-2</c:v>
                  </c:pt>
                  <c:pt idx="27">
                    <c:v>3.0653478324012322E-2</c:v>
                  </c:pt>
                  <c:pt idx="28">
                    <c:v>0.16539486983917021</c:v>
                  </c:pt>
                  <c:pt idx="29">
                    <c:v>2.809722268779552E-2</c:v>
                  </c:pt>
                  <c:pt idx="30">
                    <c:v>1.4577983427745023E-2</c:v>
                  </c:pt>
                  <c:pt idx="31">
                    <c:v>1.4577983427745023E-2</c:v>
                  </c:pt>
                </c:numCache>
              </c:numRef>
            </c:plus>
            <c:minus>
              <c:numRef>
                <c:f>Aruandesse2017!$P$63:$P$94</c:f>
                <c:numCache>
                  <c:formatCode>General</c:formatCode>
                  <c:ptCount val="32"/>
                  <c:pt idx="0">
                    <c:v>1.0672215941887483E-2</c:v>
                  </c:pt>
                  <c:pt idx="1">
                    <c:v>7.3745957091672226E-3</c:v>
                  </c:pt>
                  <c:pt idx="2">
                    <c:v>6.3259750746850335E-3</c:v>
                  </c:pt>
                  <c:pt idx="3">
                    <c:v>4.9585514361043803E-3</c:v>
                  </c:pt>
                  <c:pt idx="4">
                    <c:v>1.4144654558777586E-2</c:v>
                  </c:pt>
                  <c:pt idx="5">
                    <c:v>7.6319669116787642E-3</c:v>
                  </c:pt>
                  <c:pt idx="6">
                    <c:v>1.5599929275325886E-2</c:v>
                  </c:pt>
                  <c:pt idx="7">
                    <c:v>4.3799646379527463E-3</c:v>
                  </c:pt>
                  <c:pt idx="8">
                    <c:v>2.4022886180424252E-2</c:v>
                  </c:pt>
                  <c:pt idx="9">
                    <c:v>2.3046180991644016E-2</c:v>
                  </c:pt>
                  <c:pt idx="10">
                    <c:v>1.6624891295444977E-2</c:v>
                  </c:pt>
                  <c:pt idx="11">
                    <c:v>6.4252663105513474E-3</c:v>
                  </c:pt>
                  <c:pt idx="12">
                    <c:v>3.4219453573397784E-3</c:v>
                  </c:pt>
                  <c:pt idx="20">
                    <c:v>5.1458650860984854E-3</c:v>
                  </c:pt>
                  <c:pt idx="21">
                    <c:v>1.916531242764934E-2</c:v>
                  </c:pt>
                  <c:pt idx="22">
                    <c:v>2.9593623161691625E-2</c:v>
                  </c:pt>
                  <c:pt idx="23">
                    <c:v>3.9715923704461031E-2</c:v>
                  </c:pt>
                  <c:pt idx="24">
                    <c:v>4.8750084457192089E-2</c:v>
                  </c:pt>
                  <c:pt idx="25">
                    <c:v>2.8979406930985954E-2</c:v>
                  </c:pt>
                  <c:pt idx="26">
                    <c:v>3.3281984610788323E-2</c:v>
                  </c:pt>
                  <c:pt idx="27">
                    <c:v>1.9340940534176579E-2</c:v>
                  </c:pt>
                  <c:pt idx="28">
                    <c:v>0.10536084746748765</c:v>
                  </c:pt>
                  <c:pt idx="29">
                    <c:v>2.6984991291663374E-2</c:v>
                  </c:pt>
                  <c:pt idx="30">
                    <c:v>1.395378625124799E-2</c:v>
                  </c:pt>
                  <c:pt idx="31">
                    <c:v>1.395378625124799E-2</c:v>
                  </c:pt>
                </c:numCache>
              </c:numRef>
            </c:minus>
          </c:errBars>
          <c:cat>
            <c:multiLvlStrRef>
              <c:f>Aruandesse2017!$A$63:$B$74</c:f>
              <c:multiLvlStrCache>
                <c:ptCount val="12"/>
                <c:lvl>
                  <c:pt idx="0">
                    <c:v>Põhja-Eesti Regionaalhaigla</c:v>
                  </c:pt>
                  <c:pt idx="1">
                    <c:v>Tartu Ülikooli Kliinikum</c:v>
                  </c:pt>
                  <c:pt idx="2">
                    <c:v>piirkH</c:v>
                  </c:pt>
                  <c:pt idx="3">
                    <c:v>Ida-Tallinna Keskhaigla</c:v>
                  </c:pt>
                  <c:pt idx="4">
                    <c:v>Lääne-Tallinna Keskhaigla</c:v>
                  </c:pt>
                  <c:pt idx="5">
                    <c:v>Ida-Viru Keskhaigla</c:v>
                  </c:pt>
                  <c:pt idx="6">
                    <c:v>Pärnu Haigla</c:v>
                  </c:pt>
                  <c:pt idx="7">
                    <c:v>keskH</c:v>
                  </c:pt>
                  <c:pt idx="8">
                    <c:v>Kuressaare Haigla</c:v>
                  </c:pt>
                  <c:pt idx="9">
                    <c:v>Narva Haigla</c:v>
                  </c:pt>
                  <c:pt idx="10">
                    <c:v>üldH</c:v>
                  </c:pt>
                  <c:pt idx="11">
                    <c:v>HVA välised</c:v>
                  </c:pt>
                </c:lvl>
                <c:lvl>
                  <c:pt idx="0">
                    <c:v>Piirkondlikud</c:v>
                  </c:pt>
                  <c:pt idx="3">
                    <c:v>Keskhaiglad</c:v>
                  </c:pt>
                  <c:pt idx="8">
                    <c:v>Üldhaiglad</c:v>
                  </c:pt>
                  <c:pt idx="11">
                    <c:v>HVA välised teenuseosutajad</c:v>
                  </c:pt>
                </c:lvl>
              </c:multiLvlStrCache>
            </c:multiLvlStrRef>
          </c:cat>
          <c:val>
            <c:numRef>
              <c:f>Aruandesse2017!$K$63:$K$74</c:f>
              <c:numCache>
                <c:formatCode>0%</c:formatCode>
                <c:ptCount val="12"/>
                <c:pt idx="0">
                  <c:v>0.132054489852655</c:v>
                </c:pt>
                <c:pt idx="1">
                  <c:v>7.9415501905972047E-2</c:v>
                </c:pt>
                <c:pt idx="2">
                  <c:v>0.10217574227671596</c:v>
                </c:pt>
                <c:pt idx="3">
                  <c:v>7.9131326311865036E-2</c:v>
                </c:pt>
                <c:pt idx="4">
                  <c:v>0.26072329688814128</c:v>
                </c:pt>
                <c:pt idx="5">
                  <c:v>6.6502463054187194E-2</c:v>
                </c:pt>
                <c:pt idx="6">
                  <c:v>0.112</c:v>
                </c:pt>
                <c:pt idx="7">
                  <c:v>0.11260025873221216</c:v>
                </c:pt>
                <c:pt idx="8">
                  <c:v>0.5369813589897775</c:v>
                </c:pt>
                <c:pt idx="9">
                  <c:v>0.5703125</c:v>
                </c:pt>
                <c:pt idx="10">
                  <c:v>0.55426917510853835</c:v>
                </c:pt>
                <c:pt idx="11">
                  <c:v>0.17507281925494406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1B99-47F3-9138-79B24DF5AE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216678032"/>
        <c:axId val="216677472"/>
      </c:barChart>
      <c:lineChart>
        <c:grouping val="standard"/>
        <c:varyColors val="0"/>
        <c:ser>
          <c:idx val="2"/>
          <c:order val="1"/>
          <c:tx>
            <c:v>2017 haiglate keskmine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multiLvlStrRef>
              <c:f>Aruandesse2017!$A$63:$B$74</c:f>
              <c:multiLvlStrCache>
                <c:ptCount val="12"/>
                <c:lvl>
                  <c:pt idx="0">
                    <c:v>Põhja-Eesti Regionaalhaigla</c:v>
                  </c:pt>
                  <c:pt idx="1">
                    <c:v>Tartu Ülikooli Kliinikum</c:v>
                  </c:pt>
                  <c:pt idx="2">
                    <c:v>piirkH</c:v>
                  </c:pt>
                  <c:pt idx="3">
                    <c:v>Ida-Tallinna Keskhaigla</c:v>
                  </c:pt>
                  <c:pt idx="4">
                    <c:v>Lääne-Tallinna Keskhaigla</c:v>
                  </c:pt>
                  <c:pt idx="5">
                    <c:v>Ida-Viru Keskhaigla</c:v>
                  </c:pt>
                  <c:pt idx="6">
                    <c:v>Pärnu Haigla</c:v>
                  </c:pt>
                  <c:pt idx="7">
                    <c:v>keskH</c:v>
                  </c:pt>
                  <c:pt idx="8">
                    <c:v>Kuressaare Haigla</c:v>
                  </c:pt>
                  <c:pt idx="9">
                    <c:v>Narva Haigla</c:v>
                  </c:pt>
                  <c:pt idx="10">
                    <c:v>üldH</c:v>
                  </c:pt>
                  <c:pt idx="11">
                    <c:v>HVA välised</c:v>
                  </c:pt>
                </c:lvl>
                <c:lvl>
                  <c:pt idx="0">
                    <c:v>Piirkondlikud</c:v>
                  </c:pt>
                  <c:pt idx="3">
                    <c:v>Keskhaiglad</c:v>
                  </c:pt>
                  <c:pt idx="8">
                    <c:v>Üldhaiglad</c:v>
                  </c:pt>
                  <c:pt idx="11">
                    <c:v>HVA välised teenuseosutajad</c:v>
                  </c:pt>
                </c:lvl>
              </c:multiLvlStrCache>
            </c:multiLvlStrRef>
          </c:cat>
          <c:val>
            <c:numRef>
              <c:f>Aruandesse2017!$M$63:$M$74</c:f>
              <c:numCache>
                <c:formatCode>0%</c:formatCode>
                <c:ptCount val="12"/>
                <c:pt idx="0">
                  <c:v>0.16366519424623399</c:v>
                </c:pt>
                <c:pt idx="1">
                  <c:v>0.16366519424623399</c:v>
                </c:pt>
                <c:pt idx="2">
                  <c:v>0.16366519424623399</c:v>
                </c:pt>
                <c:pt idx="3">
                  <c:v>0.16366519424623399</c:v>
                </c:pt>
                <c:pt idx="4">
                  <c:v>0.16366519424623399</c:v>
                </c:pt>
                <c:pt idx="5">
                  <c:v>0.16366519424623399</c:v>
                </c:pt>
                <c:pt idx="6">
                  <c:v>0.16366519424623399</c:v>
                </c:pt>
                <c:pt idx="7">
                  <c:v>0.16366519424623399</c:v>
                </c:pt>
                <c:pt idx="8">
                  <c:v>0.16366519424623399</c:v>
                </c:pt>
                <c:pt idx="9">
                  <c:v>0.16366519424623399</c:v>
                </c:pt>
                <c:pt idx="10">
                  <c:v>0.16366519424623399</c:v>
                </c:pt>
                <c:pt idx="11">
                  <c:v>0.16366519424623399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1B99-47F3-9138-79B24DF5AE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6678032"/>
        <c:axId val="216677472"/>
      </c:lineChart>
      <c:catAx>
        <c:axId val="2166780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 anchor="ctr" anchorCtr="1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  <c:crossAx val="216677472"/>
        <c:crosses val="autoZero"/>
        <c:auto val="1"/>
        <c:lblAlgn val="ctr"/>
        <c:lblOffset val="25"/>
        <c:noMultiLvlLbl val="0"/>
      </c:catAx>
      <c:valAx>
        <c:axId val="216677472"/>
        <c:scaling>
          <c:orientation val="minMax"/>
          <c:max val="0.60000000000000009"/>
          <c:min val="0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  <c:crossAx val="216678032"/>
        <c:crosses val="autoZero"/>
        <c:crossBetween val="between"/>
        <c:majorUnit val="0.1"/>
      </c:valAx>
    </c:plotArea>
    <c:legend>
      <c:legendPos val="b"/>
      <c:legendEntry>
        <c:idx val="0"/>
        <c:txPr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</c:legendEntry>
      <c:legendEntry>
        <c:idx val="1"/>
        <c:txPr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</c:legendEntry>
      <c:layout>
        <c:manualLayout>
          <c:xMode val="edge"/>
          <c:yMode val="edge"/>
          <c:x val="2.569436578991522E-2"/>
          <c:y val="0.88435606823861301"/>
          <c:w val="0.94905652968175824"/>
          <c:h val="8.8596170758485096E-2"/>
        </c:manualLayout>
      </c:layout>
      <c:overlay val="0"/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t-EE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t-EE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8467920022982248E-2"/>
          <c:y val="3.6723370474419932E-2"/>
          <c:w val="0.86414009469793318"/>
          <c:h val="0.49593514441874176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Aruandesse2017!$I$24</c:f>
              <c:strCache>
                <c:ptCount val="1"/>
                <c:pt idx="0">
                  <c:v>2017 põhidiagnoosiga I10 eriarstivisiidid sisehaiguste erialal, osakaal</c:v>
                </c:pt>
              </c:strCache>
            </c:strRef>
          </c:tx>
          <c:spPr>
            <a:solidFill>
              <a:srgbClr val="62BB46"/>
            </a:solidFill>
          </c:spPr>
          <c:invertIfNegative val="0"/>
          <c:dPt>
            <c:idx val="10"/>
            <c:invertIfNegative val="0"/>
            <c:bubble3D val="0"/>
            <c:spPr>
              <a:solidFill>
                <a:srgbClr val="62BB46">
                  <a:alpha val="50000"/>
                </a:srgbClr>
              </a:solidFill>
            </c:spPr>
            <c:extLst>
              <c:ext xmlns:c16="http://schemas.microsoft.com/office/drawing/2014/chart" uri="{C3380CC4-5D6E-409C-BE32-E72D297353CC}">
                <c16:uniqueId val="{00000001-6A60-48F9-8D95-B3B08C9989A5}"/>
              </c:ext>
            </c:extLst>
          </c:dPt>
          <c:errBars>
            <c:errBarType val="both"/>
            <c:errValType val="cust"/>
            <c:noEndCap val="0"/>
            <c:plus>
              <c:numRef>
                <c:f>Aruandesse2017!$Q$8:$Q$39</c:f>
                <c:numCache>
                  <c:formatCode>General</c:formatCode>
                  <c:ptCount val="32"/>
                  <c:pt idx="0">
                    <c:v>7.4592224402044993E-3</c:v>
                  </c:pt>
                  <c:pt idx="1">
                    <c:v>7.0131471150937791E-3</c:v>
                  </c:pt>
                  <c:pt idx="2">
                    <c:v>5.1232110879608495E-3</c:v>
                  </c:pt>
                  <c:pt idx="3">
                    <c:v>9.070450913274769E-3</c:v>
                  </c:pt>
                  <c:pt idx="4">
                    <c:v>6.6586638807659693E-3</c:v>
                  </c:pt>
                  <c:pt idx="5">
                    <c:v>7.6746921417773645E-3</c:v>
                  </c:pt>
                  <c:pt idx="6">
                    <c:v>5.0696325404678451E-3</c:v>
                  </c:pt>
                  <c:pt idx="7">
                    <c:v>4.0885000568204322E-3</c:v>
                  </c:pt>
                  <c:pt idx="8">
                    <c:v>5.9832515354177225E-3</c:v>
                  </c:pt>
                  <c:pt idx="9">
                    <c:v>9.6534478480474611E-3</c:v>
                  </c:pt>
                  <c:pt idx="10">
                    <c:v>5.5945587994544223E-3</c:v>
                  </c:pt>
                  <c:pt idx="11">
                    <c:v>9.6819797260486173E-3</c:v>
                  </c:pt>
                  <c:pt idx="12">
                    <c:v>3.0593273034212887E-3</c:v>
                  </c:pt>
                  <c:pt idx="20">
                    <c:v>7.0123776519654291E-2</c:v>
                  </c:pt>
                  <c:pt idx="21">
                    <c:v>1.1250311353460399E-2</c:v>
                  </c:pt>
                  <c:pt idx="22">
                    <c:v>4.3019600277555359E-2</c:v>
                  </c:pt>
                  <c:pt idx="23">
                    <c:v>5.9884315514895647E-2</c:v>
                  </c:pt>
                  <c:pt idx="24">
                    <c:v>2.4778914964390789E-2</c:v>
                  </c:pt>
                  <c:pt idx="25">
                    <c:v>3.9371809730801621E-2</c:v>
                  </c:pt>
                  <c:pt idx="26">
                    <c:v>2.7191464108457353E-2</c:v>
                  </c:pt>
                  <c:pt idx="27">
                    <c:v>2.7371082652174139E-2</c:v>
                  </c:pt>
                  <c:pt idx="28">
                    <c:v>3.286961139371708E-2</c:v>
                  </c:pt>
                  <c:pt idx="29">
                    <c:v>2.5038362745004983E-2</c:v>
                  </c:pt>
                  <c:pt idx="30">
                    <c:v>1.010404505132681E-2</c:v>
                  </c:pt>
                  <c:pt idx="31">
                    <c:v>1.010404505132681E-2</c:v>
                  </c:pt>
                </c:numCache>
              </c:numRef>
            </c:plus>
            <c:minus>
              <c:numRef>
                <c:f>Aruandesse2017!$P$8:$P$39</c:f>
                <c:numCache>
                  <c:formatCode>General</c:formatCode>
                  <c:ptCount val="32"/>
                  <c:pt idx="0">
                    <c:v>7.0674146542642202E-3</c:v>
                  </c:pt>
                  <c:pt idx="1">
                    <c:v>6.5131967853920697E-3</c:v>
                  </c:pt>
                  <c:pt idx="2">
                    <c:v>4.9031025035280035E-3</c:v>
                  </c:pt>
                  <c:pt idx="3">
                    <c:v>8.8278596576869539E-3</c:v>
                  </c:pt>
                  <c:pt idx="4">
                    <c:v>6.3748053122339027E-3</c:v>
                  </c:pt>
                  <c:pt idx="5">
                    <c:v>7.1357453880085131E-3</c:v>
                  </c:pt>
                  <c:pt idx="6">
                    <c:v>4.0343584011308664E-3</c:v>
                  </c:pt>
                  <c:pt idx="7">
                    <c:v>3.989031902048662E-3</c:v>
                  </c:pt>
                  <c:pt idx="8">
                    <c:v>4.1151477333399925E-3</c:v>
                  </c:pt>
                  <c:pt idx="9">
                    <c:v>7.9906802959522211E-3</c:v>
                  </c:pt>
                  <c:pt idx="10">
                    <c:v>4.71303717829347E-3</c:v>
                  </c:pt>
                  <c:pt idx="11">
                    <c:v>9.566621769031447E-3</c:v>
                  </c:pt>
                  <c:pt idx="12">
                    <c:v>3.0120180278927489E-3</c:v>
                  </c:pt>
                  <c:pt idx="20">
                    <c:v>6.6656240806856504E-2</c:v>
                  </c:pt>
                  <c:pt idx="21">
                    <c:v>7.12567467015769E-3</c:v>
                  </c:pt>
                  <c:pt idx="22">
                    <c:v>3.4959274148494993E-2</c:v>
                  </c:pt>
                  <c:pt idx="23">
                    <c:v>5.2802289988430645E-2</c:v>
                  </c:pt>
                  <c:pt idx="24">
                    <c:v>2.0330538058806358E-2</c:v>
                  </c:pt>
                  <c:pt idx="25">
                    <c:v>3.6284783216118527E-2</c:v>
                  </c:pt>
                  <c:pt idx="26">
                    <c:v>2.2012445953503448E-2</c:v>
                  </c:pt>
                  <c:pt idx="27">
                    <c:v>2.630037647711303E-2</c:v>
                  </c:pt>
                  <c:pt idx="28">
                    <c:v>3.13340407121937E-2</c:v>
                  </c:pt>
                  <c:pt idx="29">
                    <c:v>2.1720308844636466E-2</c:v>
                  </c:pt>
                  <c:pt idx="30">
                    <c:v>9.7426593478061596E-3</c:v>
                  </c:pt>
                  <c:pt idx="31">
                    <c:v>9.7426593478061596E-3</c:v>
                  </c:pt>
                </c:numCache>
              </c:numRef>
            </c:minus>
          </c:errBars>
          <c:cat>
            <c:multiLvlStrRef>
              <c:f>Aruandesse2017!$A$28:$B$38</c:f>
              <c:multiLvlStrCache>
                <c:ptCount val="11"/>
                <c:lvl>
                  <c:pt idx="0">
                    <c:v>Hiiumaa Haigla</c:v>
                  </c:pt>
                  <c:pt idx="1">
                    <c:v>Jõgeva Haigla</c:v>
                  </c:pt>
                  <c:pt idx="2">
                    <c:v>Järvamaa Haigla</c:v>
                  </c:pt>
                  <c:pt idx="3">
                    <c:v>Kuressaare Haigla</c:v>
                  </c:pt>
                  <c:pt idx="4">
                    <c:v>Lõuna-Eesti Haigla</c:v>
                  </c:pt>
                  <c:pt idx="5">
                    <c:v>Läänemaa Haigla</c:v>
                  </c:pt>
                  <c:pt idx="6">
                    <c:v>Põlva Haigla</c:v>
                  </c:pt>
                  <c:pt idx="7">
                    <c:v>Rakvere Haigla</c:v>
                  </c:pt>
                  <c:pt idx="8">
                    <c:v>Raplamaa Haigla</c:v>
                  </c:pt>
                  <c:pt idx="9">
                    <c:v>Valga Haigla</c:v>
                  </c:pt>
                  <c:pt idx="10">
                    <c:v>üldH</c:v>
                  </c:pt>
                </c:lvl>
                <c:lvl>
                  <c:pt idx="0">
                    <c:v>Üldhaiglad</c:v>
                  </c:pt>
                </c:lvl>
              </c:multiLvlStrCache>
            </c:multiLvlStrRef>
          </c:cat>
          <c:val>
            <c:numRef>
              <c:f>Aruandesse2017!$K$28:$K$38</c:f>
              <c:numCache>
                <c:formatCode>0%</c:formatCode>
                <c:ptCount val="11"/>
                <c:pt idx="0">
                  <c:v>0.41025641025641024</c:v>
                </c:pt>
                <c:pt idx="1">
                  <c:v>1.905829596412556E-2</c:v>
                </c:pt>
                <c:pt idx="2">
                  <c:v>0.1529051987767584</c:v>
                </c:pt>
                <c:pt idx="3">
                  <c:v>0.27615062761506276</c:v>
                </c:pt>
                <c:pt idx="4">
                  <c:v>0.10058309037900874</c:v>
                </c:pt>
                <c:pt idx="5">
                  <c:v>0.2814814814814815</c:v>
                </c:pt>
                <c:pt idx="6">
                  <c:v>0.10238907849829351</c:v>
                </c:pt>
                <c:pt idx="7">
                  <c:v>0.33445945945945948</c:v>
                </c:pt>
                <c:pt idx="8">
                  <c:v>0.33414043583535108</c:v>
                </c:pt>
                <c:pt idx="9">
                  <c:v>0.1377245508982036</c:v>
                </c:pt>
                <c:pt idx="10">
                  <c:v>0.20301109350237717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C4DD-46F3-83B4-182DC3B30B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216678032"/>
        <c:axId val="216677472"/>
      </c:barChart>
      <c:lineChart>
        <c:grouping val="standard"/>
        <c:varyColors val="0"/>
        <c:ser>
          <c:idx val="2"/>
          <c:order val="1"/>
          <c:tx>
            <c:v>2017 üldhaiglate keskmine</c:v>
          </c:tx>
          <c:spPr>
            <a:ln w="28575">
              <a:solidFill>
                <a:srgbClr val="FF0000"/>
              </a:solidFill>
            </a:ln>
          </c:spPr>
          <c:marker>
            <c:symbol val="none"/>
          </c:marker>
          <c:cat>
            <c:multiLvlStrRef>
              <c:f>Aruandesse2017!$A$28:$B$38</c:f>
              <c:multiLvlStrCache>
                <c:ptCount val="11"/>
                <c:lvl>
                  <c:pt idx="0">
                    <c:v>Hiiumaa Haigla</c:v>
                  </c:pt>
                  <c:pt idx="1">
                    <c:v>Jõgeva Haigla</c:v>
                  </c:pt>
                  <c:pt idx="2">
                    <c:v>Järvamaa Haigla</c:v>
                  </c:pt>
                  <c:pt idx="3">
                    <c:v>Kuressaare Haigla</c:v>
                  </c:pt>
                  <c:pt idx="4">
                    <c:v>Lõuna-Eesti Haigla</c:v>
                  </c:pt>
                  <c:pt idx="5">
                    <c:v>Läänemaa Haigla</c:v>
                  </c:pt>
                  <c:pt idx="6">
                    <c:v>Põlva Haigla</c:v>
                  </c:pt>
                  <c:pt idx="7">
                    <c:v>Rakvere Haigla</c:v>
                  </c:pt>
                  <c:pt idx="8">
                    <c:v>Raplamaa Haigla</c:v>
                  </c:pt>
                  <c:pt idx="9">
                    <c:v>Valga Haigla</c:v>
                  </c:pt>
                  <c:pt idx="10">
                    <c:v>üldH</c:v>
                  </c:pt>
                </c:lvl>
                <c:lvl>
                  <c:pt idx="0">
                    <c:v>Üldhaiglad</c:v>
                  </c:pt>
                </c:lvl>
              </c:multiLvlStrCache>
            </c:multiLvlStrRef>
          </c:cat>
          <c:val>
            <c:numRef>
              <c:f>Aruandesse2017!$M$28:$M$38</c:f>
              <c:numCache>
                <c:formatCode>0%</c:formatCode>
                <c:ptCount val="11"/>
                <c:pt idx="0">
                  <c:v>0.20301109350237717</c:v>
                </c:pt>
                <c:pt idx="1">
                  <c:v>0.20301109350237717</c:v>
                </c:pt>
                <c:pt idx="2">
                  <c:v>0.20301109350237717</c:v>
                </c:pt>
                <c:pt idx="3">
                  <c:v>0.20301109350237717</c:v>
                </c:pt>
                <c:pt idx="4">
                  <c:v>0.20301109350237717</c:v>
                </c:pt>
                <c:pt idx="5">
                  <c:v>0.20301109350237717</c:v>
                </c:pt>
                <c:pt idx="6">
                  <c:v>0.20301109350237717</c:v>
                </c:pt>
                <c:pt idx="7">
                  <c:v>0.20301109350237717</c:v>
                </c:pt>
                <c:pt idx="8">
                  <c:v>0.20301109350237717</c:v>
                </c:pt>
                <c:pt idx="9">
                  <c:v>0.20301109350237717</c:v>
                </c:pt>
                <c:pt idx="10">
                  <c:v>0.20301109350237717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C4DD-46F3-83B4-182DC3B30B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6678032"/>
        <c:axId val="216677472"/>
      </c:lineChart>
      <c:catAx>
        <c:axId val="2166780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 anchor="ctr" anchorCtr="1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  <c:crossAx val="216677472"/>
        <c:crosses val="autoZero"/>
        <c:auto val="1"/>
        <c:lblAlgn val="ctr"/>
        <c:lblOffset val="25"/>
        <c:noMultiLvlLbl val="0"/>
      </c:catAx>
      <c:valAx>
        <c:axId val="216677472"/>
        <c:scaling>
          <c:orientation val="minMax"/>
          <c:max val="0.5"/>
          <c:min val="0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  <c:crossAx val="216678032"/>
        <c:crosses val="autoZero"/>
        <c:crossBetween val="between"/>
        <c:majorUnit val="0.1"/>
      </c:valAx>
    </c:plotArea>
    <c:legend>
      <c:legendPos val="b"/>
      <c:legendEntry>
        <c:idx val="0"/>
        <c:txPr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</c:legendEntry>
      <c:legendEntry>
        <c:idx val="1"/>
        <c:txPr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</c:legendEntry>
      <c:layout>
        <c:manualLayout>
          <c:xMode val="edge"/>
          <c:yMode val="edge"/>
          <c:x val="5.8587865884244993E-2"/>
          <c:y val="0.92104388505840917"/>
          <c:w val="0.89999998674407944"/>
          <c:h val="4.3997339311707837E-2"/>
        </c:manualLayout>
      </c:layout>
      <c:overlay val="0"/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t-EE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t-EE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6.2226913936921216E-2"/>
          <c:y val="4.6047390929280688E-2"/>
          <c:w val="0.90971081175094082"/>
          <c:h val="0.46284085791051266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Aruandesse2017!$I$79</c:f>
              <c:strCache>
                <c:ptCount val="1"/>
                <c:pt idx="0">
                  <c:v>2017 põhidiagnoosiga E11.9, E13.9, E14.9 eriarstivisiidid sisehaiguste erialal, osakaal</c:v>
                </c:pt>
              </c:strCache>
            </c:strRef>
          </c:tx>
          <c:spPr>
            <a:solidFill>
              <a:srgbClr val="62BB46"/>
            </a:solidFill>
          </c:spPr>
          <c:invertIfNegative val="0"/>
          <c:dPt>
            <c:idx val="10"/>
            <c:invertIfNegative val="0"/>
            <c:bubble3D val="0"/>
            <c:spPr>
              <a:solidFill>
                <a:srgbClr val="62BB46">
                  <a:alpha val="50000"/>
                </a:srgbClr>
              </a:solidFill>
            </c:spPr>
            <c:extLst>
              <c:ext xmlns:c16="http://schemas.microsoft.com/office/drawing/2014/chart" uri="{C3380CC4-5D6E-409C-BE32-E72D297353CC}">
                <c16:uniqueId val="{00000001-580A-426D-93D9-9E55C70ED6ED}"/>
              </c:ext>
            </c:extLst>
          </c:dPt>
          <c:errBars>
            <c:errBarType val="both"/>
            <c:errValType val="cust"/>
            <c:noEndCap val="0"/>
            <c:plus>
              <c:numRef>
                <c:f>Aruandesse2017!$Q$63:$Q$94</c:f>
                <c:numCache>
                  <c:formatCode>General</c:formatCode>
                  <c:ptCount val="32"/>
                  <c:pt idx="0">
                    <c:v>1.1457277878635874E-2</c:v>
                  </c:pt>
                  <c:pt idx="1">
                    <c:v>8.0583475787497222E-3</c:v>
                  </c:pt>
                  <c:pt idx="2">
                    <c:v>6.6932100630843344E-3</c:v>
                  </c:pt>
                  <c:pt idx="3">
                    <c:v>5.2598217220822113E-3</c:v>
                  </c:pt>
                  <c:pt idx="4">
                    <c:v>1.4659473197009665E-2</c:v>
                  </c:pt>
                  <c:pt idx="5">
                    <c:v>8.5424799518101502E-3</c:v>
                  </c:pt>
                  <c:pt idx="6">
                    <c:v>1.7761860177133923E-2</c:v>
                  </c:pt>
                  <c:pt idx="7">
                    <c:v>4.5339494597458896E-3</c:v>
                  </c:pt>
                  <c:pt idx="8">
                    <c:v>2.3852429907367911E-2</c:v>
                  </c:pt>
                  <c:pt idx="9">
                    <c:v>2.2745373282630488E-2</c:v>
                  </c:pt>
                  <c:pt idx="10">
                    <c:v>1.6504346912464607E-2</c:v>
                  </c:pt>
                  <c:pt idx="11">
                    <c:v>6.6165620155682336E-3</c:v>
                  </c:pt>
                  <c:pt idx="12">
                    <c:v>3.4804751402706113E-3</c:v>
                  </c:pt>
                  <c:pt idx="20">
                    <c:v>2.8298890888600048E-2</c:v>
                  </c:pt>
                  <c:pt idx="21">
                    <c:v>3.1481255976289542E-2</c:v>
                  </c:pt>
                  <c:pt idx="22">
                    <c:v>4.663537028805069E-2</c:v>
                  </c:pt>
                  <c:pt idx="23">
                    <c:v>4.0851148768811241E-2</c:v>
                  </c:pt>
                  <c:pt idx="24">
                    <c:v>5.8216108578300618E-2</c:v>
                  </c:pt>
                  <c:pt idx="25">
                    <c:v>3.6782470578296173E-2</c:v>
                  </c:pt>
                  <c:pt idx="26">
                    <c:v>7.7795244416136E-2</c:v>
                  </c:pt>
                  <c:pt idx="27">
                    <c:v>3.0653478324012322E-2</c:v>
                  </c:pt>
                  <c:pt idx="28">
                    <c:v>0.16539486983917021</c:v>
                  </c:pt>
                  <c:pt idx="29">
                    <c:v>2.809722268779552E-2</c:v>
                  </c:pt>
                  <c:pt idx="30">
                    <c:v>1.4577983427745023E-2</c:v>
                  </c:pt>
                  <c:pt idx="31">
                    <c:v>1.4577983427745023E-2</c:v>
                  </c:pt>
                </c:numCache>
              </c:numRef>
            </c:plus>
            <c:minus>
              <c:numRef>
                <c:f>Aruandesse2017!$P$63:$P$94</c:f>
                <c:numCache>
                  <c:formatCode>General</c:formatCode>
                  <c:ptCount val="32"/>
                  <c:pt idx="0">
                    <c:v>1.0672215941887483E-2</c:v>
                  </c:pt>
                  <c:pt idx="1">
                    <c:v>7.3745957091672226E-3</c:v>
                  </c:pt>
                  <c:pt idx="2">
                    <c:v>6.3259750746850335E-3</c:v>
                  </c:pt>
                  <c:pt idx="3">
                    <c:v>4.9585514361043803E-3</c:v>
                  </c:pt>
                  <c:pt idx="4">
                    <c:v>1.4144654558777586E-2</c:v>
                  </c:pt>
                  <c:pt idx="5">
                    <c:v>7.6319669116787642E-3</c:v>
                  </c:pt>
                  <c:pt idx="6">
                    <c:v>1.5599929275325886E-2</c:v>
                  </c:pt>
                  <c:pt idx="7">
                    <c:v>4.3799646379527463E-3</c:v>
                  </c:pt>
                  <c:pt idx="8">
                    <c:v>2.4022886180424252E-2</c:v>
                  </c:pt>
                  <c:pt idx="9">
                    <c:v>2.3046180991644016E-2</c:v>
                  </c:pt>
                  <c:pt idx="10">
                    <c:v>1.6624891295444977E-2</c:v>
                  </c:pt>
                  <c:pt idx="11">
                    <c:v>6.4252663105513474E-3</c:v>
                  </c:pt>
                  <c:pt idx="12">
                    <c:v>3.4219453573397784E-3</c:v>
                  </c:pt>
                  <c:pt idx="20">
                    <c:v>5.1458650860984854E-3</c:v>
                  </c:pt>
                  <c:pt idx="21">
                    <c:v>1.916531242764934E-2</c:v>
                  </c:pt>
                  <c:pt idx="22">
                    <c:v>2.9593623161691625E-2</c:v>
                  </c:pt>
                  <c:pt idx="23">
                    <c:v>3.9715923704461031E-2</c:v>
                  </c:pt>
                  <c:pt idx="24">
                    <c:v>4.8750084457192089E-2</c:v>
                  </c:pt>
                  <c:pt idx="25">
                    <c:v>2.8979406930985954E-2</c:v>
                  </c:pt>
                  <c:pt idx="26">
                    <c:v>3.3281984610788323E-2</c:v>
                  </c:pt>
                  <c:pt idx="27">
                    <c:v>1.9340940534176579E-2</c:v>
                  </c:pt>
                  <c:pt idx="28">
                    <c:v>0.10536084746748765</c:v>
                  </c:pt>
                  <c:pt idx="29">
                    <c:v>2.6984991291663374E-2</c:v>
                  </c:pt>
                  <c:pt idx="30">
                    <c:v>1.395378625124799E-2</c:v>
                  </c:pt>
                  <c:pt idx="31">
                    <c:v>1.395378625124799E-2</c:v>
                  </c:pt>
                </c:numCache>
              </c:numRef>
            </c:minus>
          </c:errBars>
          <c:cat>
            <c:multiLvlStrRef>
              <c:f>Aruandesse2017!$A$83:$B$93</c:f>
              <c:multiLvlStrCache>
                <c:ptCount val="11"/>
                <c:lvl>
                  <c:pt idx="0">
                    <c:v>Hiiumaa Haigla</c:v>
                  </c:pt>
                  <c:pt idx="1">
                    <c:v>Jõgeva Haigla</c:v>
                  </c:pt>
                  <c:pt idx="2">
                    <c:v>Järvamaa Haigla</c:v>
                  </c:pt>
                  <c:pt idx="3">
                    <c:v>Lõuna-Eesti Haigla</c:v>
                  </c:pt>
                  <c:pt idx="4">
                    <c:v>Läänemaa Haigla</c:v>
                  </c:pt>
                  <c:pt idx="5">
                    <c:v>Põlva Haigla</c:v>
                  </c:pt>
                  <c:pt idx="6">
                    <c:v>Rakvere Haigla</c:v>
                  </c:pt>
                  <c:pt idx="7">
                    <c:v>Raplamaa Haigla</c:v>
                  </c:pt>
                  <c:pt idx="8">
                    <c:v>Valga Haigla</c:v>
                  </c:pt>
                  <c:pt idx="9">
                    <c:v>Viljandi Haigla</c:v>
                  </c:pt>
                  <c:pt idx="10">
                    <c:v>üldH</c:v>
                  </c:pt>
                </c:lvl>
                <c:lvl>
                  <c:pt idx="0">
                    <c:v>Üldhaiglad</c:v>
                  </c:pt>
                </c:lvl>
              </c:multiLvlStrCache>
            </c:multiLvlStrRef>
          </c:cat>
          <c:val>
            <c:numRef>
              <c:f>Aruandesse2017!$K$83:$K$93</c:f>
              <c:numCache>
                <c:formatCode>0%</c:formatCode>
                <c:ptCount val="11"/>
                <c:pt idx="0">
                  <c:v>6.2500000000000003E-3</c:v>
                </c:pt>
                <c:pt idx="1">
                  <c:v>4.6594982078853049E-2</c:v>
                </c:pt>
                <c:pt idx="2">
                  <c:v>7.4468085106382975E-2</c:v>
                </c:pt>
                <c:pt idx="3">
                  <c:v>0.41506129597197899</c:v>
                </c:pt>
                <c:pt idx="4">
                  <c:v>0.2168141592920354</c:v>
                </c:pt>
                <c:pt idx="5">
                  <c:v>0.11827956989247312</c:v>
                </c:pt>
                <c:pt idx="6">
                  <c:v>5.4794520547945202E-2</c:v>
                </c:pt>
                <c:pt idx="7">
                  <c:v>4.9668874172185427E-2</c:v>
                </c:pt>
                <c:pt idx="8">
                  <c:v>0.21212121212121213</c:v>
                </c:pt>
                <c:pt idx="9">
                  <c:v>0.33629103815439221</c:v>
                </c:pt>
                <c:pt idx="10">
                  <c:v>0.2290603422395677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AA00-4C7D-BC4C-00469A14D4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216678032"/>
        <c:axId val="216677472"/>
      </c:barChart>
      <c:lineChart>
        <c:grouping val="standard"/>
        <c:varyColors val="0"/>
        <c:ser>
          <c:idx val="2"/>
          <c:order val="1"/>
          <c:tx>
            <c:v>2017 üldhaiglate keskmine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multiLvlStrRef>
              <c:f>Aruandesse2017!$A$83:$B$93</c:f>
              <c:multiLvlStrCache>
                <c:ptCount val="11"/>
                <c:lvl>
                  <c:pt idx="0">
                    <c:v>Hiiumaa Haigla</c:v>
                  </c:pt>
                  <c:pt idx="1">
                    <c:v>Jõgeva Haigla</c:v>
                  </c:pt>
                  <c:pt idx="2">
                    <c:v>Järvamaa Haigla</c:v>
                  </c:pt>
                  <c:pt idx="3">
                    <c:v>Lõuna-Eesti Haigla</c:v>
                  </c:pt>
                  <c:pt idx="4">
                    <c:v>Läänemaa Haigla</c:v>
                  </c:pt>
                  <c:pt idx="5">
                    <c:v>Põlva Haigla</c:v>
                  </c:pt>
                  <c:pt idx="6">
                    <c:v>Rakvere Haigla</c:v>
                  </c:pt>
                  <c:pt idx="7">
                    <c:v>Raplamaa Haigla</c:v>
                  </c:pt>
                  <c:pt idx="8">
                    <c:v>Valga Haigla</c:v>
                  </c:pt>
                  <c:pt idx="9">
                    <c:v>Viljandi Haigla</c:v>
                  </c:pt>
                  <c:pt idx="10">
                    <c:v>üldH</c:v>
                  </c:pt>
                </c:lvl>
                <c:lvl>
                  <c:pt idx="0">
                    <c:v>Üldhaiglad</c:v>
                  </c:pt>
                </c:lvl>
              </c:multiLvlStrCache>
            </c:multiLvlStrRef>
          </c:cat>
          <c:val>
            <c:numRef>
              <c:f>Aruandesse2017!$M$83:$M$93</c:f>
              <c:numCache>
                <c:formatCode>0%</c:formatCode>
                <c:ptCount val="11"/>
                <c:pt idx="0">
                  <c:v>0.2290603422395677</c:v>
                </c:pt>
                <c:pt idx="1">
                  <c:v>0.2290603422395677</c:v>
                </c:pt>
                <c:pt idx="2">
                  <c:v>0.2290603422395677</c:v>
                </c:pt>
                <c:pt idx="3">
                  <c:v>0.2290603422395677</c:v>
                </c:pt>
                <c:pt idx="4">
                  <c:v>0.2290603422395677</c:v>
                </c:pt>
                <c:pt idx="5">
                  <c:v>0.2290603422395677</c:v>
                </c:pt>
                <c:pt idx="6">
                  <c:v>0.2290603422395677</c:v>
                </c:pt>
                <c:pt idx="7">
                  <c:v>0.2290603422395677</c:v>
                </c:pt>
                <c:pt idx="8">
                  <c:v>0.2290603422395677</c:v>
                </c:pt>
                <c:pt idx="9">
                  <c:v>0.2290603422395677</c:v>
                </c:pt>
                <c:pt idx="10">
                  <c:v>0.2290603422395677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AA00-4C7D-BC4C-00469A14D4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6678032"/>
        <c:axId val="216677472"/>
      </c:lineChart>
      <c:catAx>
        <c:axId val="2166780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 anchor="ctr" anchorCtr="1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  <c:crossAx val="216677472"/>
        <c:crosses val="autoZero"/>
        <c:auto val="1"/>
        <c:lblAlgn val="ctr"/>
        <c:lblOffset val="100"/>
        <c:noMultiLvlLbl val="0"/>
      </c:catAx>
      <c:valAx>
        <c:axId val="216677472"/>
        <c:scaling>
          <c:orientation val="minMax"/>
          <c:max val="0.60000000000000009"/>
          <c:min val="0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  <c:crossAx val="216678032"/>
        <c:crosses val="autoZero"/>
        <c:crossBetween val="between"/>
      </c:valAx>
    </c:plotArea>
    <c:legend>
      <c:legendPos val="b"/>
      <c:legendEntry>
        <c:idx val="0"/>
        <c:txPr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</c:legendEntry>
      <c:legendEntry>
        <c:idx val="1"/>
        <c:txPr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</c:legendEntry>
      <c:layout>
        <c:manualLayout>
          <c:xMode val="edge"/>
          <c:yMode val="edge"/>
          <c:x val="4.4241514539117122E-2"/>
          <c:y val="0.92883507712220903"/>
          <c:w val="0.88723268525603582"/>
          <c:h val="5.0095998274188328E-2"/>
        </c:manualLayout>
      </c:layout>
      <c:overlay val="0"/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t-EE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t-EE"/>
    </a:p>
  </c:txPr>
  <c:printSettings>
    <c:headerFooter/>
    <c:pageMargins b="0.75" l="0.7" r="0.7" t="0.75" header="0.3" footer="0.3"/>
    <c:pageSetup/>
  </c:printSettings>
</c:chartSpace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28574</xdr:rowOff>
    </xdr:from>
    <xdr:to>
      <xdr:col>10</xdr:col>
      <xdr:colOff>352425</xdr:colOff>
      <xdr:row>25</xdr:row>
      <xdr:rowOff>161925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2C43BFCE-02E3-4B7E-817D-D42F4B8B8CF5}"/>
            </a:ext>
          </a:extLst>
        </xdr:cNvPr>
        <xdr:cNvSpPr/>
      </xdr:nvSpPr>
      <xdr:spPr>
        <a:xfrm>
          <a:off x="1" y="28574"/>
          <a:ext cx="6448424" cy="4905376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et-EE" sz="1200" b="1">
              <a:solidFill>
                <a:schemeClr val="accent1">
                  <a:lumMod val="75000"/>
                </a:schemeClr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Ravi integreerituse indikaator 3: Indikaatorihaigusega</a:t>
          </a:r>
          <a:r>
            <a:rPr lang="et-EE" sz="1200" b="1" baseline="0">
              <a:solidFill>
                <a:schemeClr val="accent1">
                  <a:lumMod val="75000"/>
                </a:schemeClr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 patsientide eriarstivisiitide osakaal </a:t>
          </a:r>
        </a:p>
        <a:p>
          <a:pPr algn="l"/>
          <a:endParaRPr lang="et-EE" sz="1200" baseline="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l"/>
          <a:r>
            <a:rPr lang="et-EE" sz="1200" b="1" u="none" baseline="0">
              <a:solidFill>
                <a:schemeClr val="accent1">
                  <a:lumMod val="75000"/>
                </a:schemeClr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Nimetus</a:t>
          </a:r>
        </a:p>
        <a:p>
          <a:pPr algn="l"/>
          <a:r>
            <a:rPr lang="et-EE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Indikaator kirjeldab tüsistumata diabeedi ja kõrgvererõhktõve patsientide eriarstivisiitide osakaalu.</a:t>
          </a:r>
        </a:p>
        <a:p>
          <a:pPr algn="l"/>
          <a:endParaRPr lang="et-EE" sz="1200" baseline="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l"/>
          <a:r>
            <a:rPr lang="en-US" sz="1200" b="1" i="0" u="none">
              <a:solidFill>
                <a:schemeClr val="accent1">
                  <a:lumMod val="75000"/>
                </a:schemeClr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Andmete kirjeldus</a:t>
          </a:r>
        </a:p>
        <a:p>
          <a:pPr algn="l"/>
          <a:r>
            <a:rPr lang="et-EE" sz="1200" u="sng">
              <a:latin typeface="Times New Roman" panose="02020603050405020304" pitchFamily="18" charset="0"/>
              <a:cs typeface="Times New Roman" panose="02020603050405020304" pitchFamily="18" charset="0"/>
            </a:rPr>
            <a:t>Teenuse osutamine</a:t>
          </a:r>
          <a:r>
            <a:rPr lang="en-US" sz="1200" u="sng">
              <a:latin typeface="Times New Roman" panose="02020603050405020304" pitchFamily="18" charset="0"/>
              <a:cs typeface="Times New Roman" panose="02020603050405020304" pitchFamily="18" charset="0"/>
            </a:rPr>
            <a:t>:</a:t>
          </a:r>
          <a:r>
            <a:rPr lang="en-US" sz="1200">
              <a:latin typeface="Times New Roman" panose="02020603050405020304" pitchFamily="18" charset="0"/>
              <a:cs typeface="Times New Roman" panose="02020603050405020304" pitchFamily="18" charset="0"/>
            </a:rPr>
            <a:t> 01.01</a:t>
          </a:r>
          <a:r>
            <a:rPr lang="et-EE" sz="1200">
              <a:latin typeface="Times New Roman" panose="02020603050405020304" pitchFamily="18" charset="0"/>
              <a:cs typeface="Times New Roman" panose="02020603050405020304" pitchFamily="18" charset="0"/>
            </a:rPr>
            <a:t>.–</a:t>
          </a:r>
          <a:r>
            <a:rPr lang="en-US" sz="1200">
              <a:latin typeface="Times New Roman" panose="02020603050405020304" pitchFamily="18" charset="0"/>
              <a:cs typeface="Times New Roman" panose="02020603050405020304" pitchFamily="18" charset="0"/>
            </a:rPr>
            <a:t>31.12</a:t>
          </a:r>
          <a:r>
            <a:rPr lang="et-EE" sz="1200">
              <a:latin typeface="Times New Roman" panose="02020603050405020304" pitchFamily="18" charset="0"/>
              <a:cs typeface="Times New Roman" panose="02020603050405020304" pitchFamily="18" charset="0"/>
            </a:rPr>
            <a:t>.2017</a:t>
          </a:r>
          <a:endParaRPr lang="en-US" sz="120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l"/>
          <a:r>
            <a:rPr lang="et-EE" sz="1200" u="sng">
              <a:latin typeface="Times New Roman" panose="02020603050405020304" pitchFamily="18" charset="0"/>
              <a:cs typeface="Times New Roman" panose="02020603050405020304" pitchFamily="18" charset="0"/>
            </a:rPr>
            <a:t>Ravitüüp:</a:t>
          </a:r>
          <a:r>
            <a:rPr lang="et-EE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 </a:t>
          </a:r>
          <a:r>
            <a:rPr lang="et-EE" sz="1200" baseline="0">
              <a:solidFill>
                <a:schemeClr val="dk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1 (ambulatoorne</a:t>
          </a:r>
          <a:r>
            <a:rPr lang="et-EE" sz="120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) (sh erakorralised visiidid A95, kui EMO raviarve on märgitud ambulatoorseks)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t-EE" sz="120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Sisaldab kindlustatud, kindlustamata isikute raviarveid.</a:t>
          </a:r>
        </a:p>
        <a:p>
          <a:r>
            <a:rPr lang="et-EE" sz="1200" u="sng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Raviarved teenuse koodidega:</a:t>
          </a:r>
        </a:p>
        <a:p>
          <a:r>
            <a:rPr lang="et-EE" sz="1200" u="none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3002 Eriarsti esmane vastuvõtt</a:t>
          </a:r>
        </a:p>
        <a:p>
          <a:r>
            <a:rPr lang="et-EE" sz="1200" u="none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3004 Eriarsti korduv vastuvõtt</a:t>
          </a:r>
        </a:p>
        <a:p>
          <a:endParaRPr lang="et-EE" sz="1200" u="none" baseline="0">
            <a:solidFill>
              <a:sysClr val="windowText" lastClr="000000"/>
            </a:solidFill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t-EE" sz="1200" u="sng">
              <a:solidFill>
                <a:schemeClr val="dk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Indikaatorhaigused:</a:t>
          </a:r>
        </a:p>
        <a:p>
          <a:r>
            <a:rPr lang="et-EE" sz="1200" baseline="0">
              <a:solidFill>
                <a:schemeClr val="dk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Diabeet: põhidiagnoos E10.0–E10.9; E11.0–E11.9; E13.0–13.9; E14.0–E14.9</a:t>
          </a:r>
        </a:p>
        <a:p>
          <a:r>
            <a:rPr lang="et-EE" sz="1200" baseline="0">
              <a:solidFill>
                <a:schemeClr val="dk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Kõrgvererõhktõbi: põhidiagnoos I10; I11.0; I11.9; I12.0; I12.9; I13.0–I13.9; I15.0–I15.9.</a:t>
          </a:r>
        </a:p>
        <a:p>
          <a:endParaRPr lang="et-EE" sz="1200" baseline="0">
            <a:solidFill>
              <a:schemeClr val="dk1"/>
            </a:solidFill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r>
            <a:rPr lang="et-EE" sz="110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Diabeet:</a:t>
          </a:r>
          <a:endParaRPr lang="et-EE" sz="11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t-EE" sz="1200" u="sng">
              <a:solidFill>
                <a:schemeClr val="dk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Eriarstivisiidid</a:t>
          </a:r>
          <a:r>
            <a:rPr lang="et-EE" sz="1200" u="none">
              <a:solidFill>
                <a:schemeClr val="dk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: Kui </a:t>
          </a:r>
          <a:r>
            <a:rPr lang="et-EE" sz="1200" u="none" baseline="0">
              <a:solidFill>
                <a:schemeClr val="dk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arvel järgmised põhidiagnoosid E11.9, E13.9, E14.9 ja külastati järgmisi eriarste (lepingu eriala konto järgi): </a:t>
          </a:r>
          <a:r>
            <a:rPr lang="et-EE" sz="1200" i="1" u="none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endokrinoloogia (kesk- ja piirkondlikud haiglad; HVA välised teenuseosutajad); endokrinoloogia või sisehaigused (üldhaiglad).</a:t>
          </a:r>
          <a:r>
            <a:rPr lang="et-EE" sz="1200" u="none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Sisaldab kõiki vanuserühmi. </a:t>
          </a:r>
        </a:p>
        <a:p>
          <a:endParaRPr lang="et-EE" sz="1200" u="none" baseline="0">
            <a:solidFill>
              <a:sysClr val="windowText" lastClr="000000"/>
            </a:solidFill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r>
            <a:rPr lang="et-EE" sz="1100" b="1" u="sng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Kõrgvererõhktõbi:</a:t>
          </a:r>
        </a:p>
        <a:p>
          <a:r>
            <a:rPr lang="et-EE" sz="1200" u="sng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Eriarstivisiidid</a:t>
          </a:r>
          <a:r>
            <a:rPr lang="et-EE" sz="1200" b="0" u="none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: </a:t>
          </a:r>
          <a:r>
            <a:rPr lang="et-EE" sz="1200" u="none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Kui arvel järgmised põhidiagnoosid I10</a:t>
          </a:r>
          <a:r>
            <a:rPr lang="et-EE" sz="1200" i="1" u="none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</a:t>
          </a:r>
          <a:r>
            <a:rPr lang="et-EE" sz="1200" u="none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ja külastati järgmisi eriarste (lepingu eriala konto järgi): </a:t>
          </a:r>
          <a:r>
            <a:rPr lang="et-EE" sz="1200" i="1" u="none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kardioloogia (kesk- ja piirkondlikud haiglad; HVA välised teenuseosutajad) kardioloogia või sisehaigused (üldhaiglad). </a:t>
          </a:r>
          <a:r>
            <a:rPr lang="et-EE" sz="1200" u="none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Sisaldab alates 31. aastaste raviarveid.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t-EE" sz="1200" u="none">
            <a:solidFill>
              <a:schemeClr val="dk1"/>
            </a:solidFill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t-EE" sz="1200" u="none">
            <a:solidFill>
              <a:schemeClr val="dk1"/>
            </a:solidFill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endParaRPr lang="et-EE" sz="11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t-EE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133350</xdr:colOff>
      <xdr:row>0</xdr:row>
      <xdr:rowOff>0</xdr:rowOff>
    </xdr:from>
    <xdr:to>
      <xdr:col>23</xdr:col>
      <xdr:colOff>428625</xdr:colOff>
      <xdr:row>20</xdr:row>
      <xdr:rowOff>161925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56ADC89F-3793-4EEA-ABFB-302C32CCD19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200026</xdr:colOff>
      <xdr:row>56</xdr:row>
      <xdr:rowOff>161922</xdr:rowOff>
    </xdr:from>
    <xdr:to>
      <xdr:col>22</xdr:col>
      <xdr:colOff>561975</xdr:colOff>
      <xdr:row>75</xdr:row>
      <xdr:rowOff>180975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449C5B5A-6C1D-41AB-980A-C8503EEE349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152399</xdr:colOff>
      <xdr:row>22</xdr:row>
      <xdr:rowOff>133349</xdr:rowOff>
    </xdr:from>
    <xdr:to>
      <xdr:col>22</xdr:col>
      <xdr:colOff>228599</xdr:colOff>
      <xdr:row>39</xdr:row>
      <xdr:rowOff>38100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9B71B3CE-97F4-4570-9AC9-2988D6A733B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247649</xdr:colOff>
      <xdr:row>78</xdr:row>
      <xdr:rowOff>57149</xdr:rowOff>
    </xdr:from>
    <xdr:to>
      <xdr:col>23</xdr:col>
      <xdr:colOff>57149</xdr:colOff>
      <xdr:row>94</xdr:row>
      <xdr:rowOff>180974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32466C97-B955-49C4-9EA1-A1484D2ABEF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1"/>
  <sheetViews>
    <sheetView zoomScaleNormal="100" workbookViewId="0">
      <selection activeCell="L16" sqref="L16"/>
    </sheetView>
  </sheetViews>
  <sheetFormatPr defaultRowHeight="15" x14ac:dyDescent="0.25"/>
  <cols>
    <col min="12" max="12" width="69.28515625" bestFit="1" customWidth="1"/>
  </cols>
  <sheetData>
    <row r="1" spans="1:18" ht="15.75" x14ac:dyDescent="0.25">
      <c r="A1" s="1"/>
      <c r="L1" s="2"/>
    </row>
    <row r="3" spans="1:18" x14ac:dyDescent="0.25">
      <c r="M3" s="3"/>
    </row>
    <row r="4" spans="1:18" x14ac:dyDescent="0.25">
      <c r="L4" s="4"/>
      <c r="M4" s="3"/>
    </row>
    <row r="5" spans="1:18" x14ac:dyDescent="0.25">
      <c r="L5" s="4"/>
      <c r="M5" s="5"/>
      <c r="N5" s="4"/>
      <c r="O5" s="4"/>
      <c r="P5" s="4"/>
      <c r="Q5" s="4"/>
      <c r="R5" s="4"/>
    </row>
    <row r="6" spans="1:18" x14ac:dyDescent="0.25">
      <c r="L6" s="4"/>
      <c r="M6" s="5"/>
      <c r="N6" s="4"/>
      <c r="O6" s="4"/>
      <c r="P6" s="4"/>
      <c r="Q6" s="4"/>
      <c r="R6" s="4"/>
    </row>
    <row r="7" spans="1:18" x14ac:dyDescent="0.25">
      <c r="M7" s="3"/>
    </row>
    <row r="8" spans="1:18" x14ac:dyDescent="0.25">
      <c r="M8" s="3"/>
    </row>
    <row r="9" spans="1:18" x14ac:dyDescent="0.25">
      <c r="L9" s="4"/>
      <c r="M9" s="3"/>
    </row>
    <row r="10" spans="1:18" x14ac:dyDescent="0.25">
      <c r="M10" s="3"/>
    </row>
    <row r="11" spans="1:18" x14ac:dyDescent="0.25">
      <c r="M11" s="3"/>
    </row>
    <row r="12" spans="1:18" x14ac:dyDescent="0.25">
      <c r="M12" s="3"/>
    </row>
    <row r="15" spans="1:18" x14ac:dyDescent="0.25">
      <c r="L15" s="6"/>
      <c r="M15" s="4"/>
    </row>
    <row r="24" spans="1:19" x14ac:dyDescent="0.25">
      <c r="L24" s="7"/>
      <c r="M24" s="7"/>
      <c r="N24" s="7"/>
      <c r="O24" s="7"/>
      <c r="P24" s="7"/>
      <c r="Q24" s="7"/>
      <c r="R24" s="7"/>
      <c r="S24" s="7"/>
    </row>
    <row r="25" spans="1:19" x14ac:dyDescent="0.25">
      <c r="L25" s="7"/>
    </row>
    <row r="26" spans="1:19" ht="15" customHeight="1" x14ac:dyDescent="0.25">
      <c r="A26" s="8"/>
      <c r="B26" s="9"/>
      <c r="C26" s="9"/>
      <c r="D26" s="9"/>
      <c r="E26" s="9"/>
      <c r="F26" s="9"/>
      <c r="G26" s="9"/>
      <c r="H26" s="9"/>
      <c r="I26" s="9"/>
      <c r="J26" s="9"/>
    </row>
    <row r="27" spans="1:19" x14ac:dyDescent="0.25">
      <c r="A27" s="9"/>
      <c r="B27" s="9"/>
      <c r="C27" s="9"/>
      <c r="D27" s="9"/>
      <c r="E27" s="9"/>
      <c r="F27" s="9"/>
      <c r="G27" s="9"/>
      <c r="H27" s="9"/>
      <c r="I27" s="9"/>
      <c r="J27" s="9"/>
    </row>
    <row r="29" spans="1:19" x14ac:dyDescent="0.25">
      <c r="A29" s="10"/>
    </row>
    <row r="31" spans="1:19" x14ac:dyDescent="0.25">
      <c r="A31" s="11"/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10"/>
  <sheetViews>
    <sheetView tabSelected="1" topLeftCell="A100" workbookViewId="0">
      <selection activeCell="B100" sqref="B100"/>
    </sheetView>
  </sheetViews>
  <sheetFormatPr defaultRowHeight="15" x14ac:dyDescent="0.25"/>
  <cols>
    <col min="1" max="1" width="24.42578125" customWidth="1"/>
    <col min="2" max="2" width="20.7109375" customWidth="1"/>
    <col min="3" max="3" width="15" customWidth="1"/>
    <col min="4" max="4" width="12.42578125" customWidth="1"/>
    <col min="5" max="5" width="7.140625" customWidth="1"/>
    <col min="6" max="6" width="8.85546875" customWidth="1"/>
    <col min="7" max="7" width="7" customWidth="1"/>
    <col min="8" max="8" width="7.140625" customWidth="1"/>
    <col min="9" max="9" width="7.28515625" customWidth="1"/>
    <col min="10" max="10" width="6" customWidth="1"/>
    <col min="11" max="11" width="8.7109375" customWidth="1"/>
    <col min="12" max="12" width="15.7109375" customWidth="1"/>
    <col min="13" max="13" width="6.7109375" customWidth="1"/>
    <col min="16" max="16" width="11.5703125" customWidth="1"/>
    <col min="17" max="17" width="10.42578125" customWidth="1"/>
  </cols>
  <sheetData>
    <row r="1" spans="1:19" ht="16.5" customHeight="1" x14ac:dyDescent="0.25">
      <c r="A1" s="86" t="s">
        <v>78</v>
      </c>
      <c r="B1" s="86"/>
      <c r="C1" s="86"/>
      <c r="D1" s="86"/>
      <c r="E1" s="86"/>
      <c r="F1" s="86"/>
    </row>
    <row r="2" spans="1:19" ht="15.75" x14ac:dyDescent="0.25">
      <c r="A2" s="12"/>
    </row>
    <row r="3" spans="1:19" x14ac:dyDescent="0.25">
      <c r="A3" s="17" t="s">
        <v>66</v>
      </c>
    </row>
    <row r="4" spans="1:19" ht="15" customHeight="1" x14ac:dyDescent="0.25">
      <c r="A4" s="78" t="s">
        <v>0</v>
      </c>
      <c r="B4" s="78" t="s">
        <v>1</v>
      </c>
      <c r="C4" s="80" t="s">
        <v>63</v>
      </c>
      <c r="D4" s="81"/>
      <c r="E4" s="82"/>
      <c r="F4" s="80" t="s">
        <v>62</v>
      </c>
      <c r="G4" s="81"/>
      <c r="H4" s="82"/>
      <c r="I4" s="79" t="s">
        <v>61</v>
      </c>
      <c r="J4" s="79"/>
      <c r="K4" s="79"/>
      <c r="L4" s="79" t="s">
        <v>11</v>
      </c>
      <c r="M4" s="65"/>
      <c r="N4" s="65"/>
      <c r="O4" s="65"/>
      <c r="P4" s="65"/>
      <c r="Q4" s="65"/>
      <c r="R4" s="65"/>
      <c r="S4" s="65"/>
    </row>
    <row r="5" spans="1:19" x14ac:dyDescent="0.25">
      <c r="A5" s="78"/>
      <c r="B5" s="78"/>
      <c r="C5" s="83"/>
      <c r="D5" s="84"/>
      <c r="E5" s="85"/>
      <c r="F5" s="83"/>
      <c r="G5" s="84"/>
      <c r="H5" s="85"/>
      <c r="I5" s="79"/>
      <c r="J5" s="79"/>
      <c r="K5" s="79"/>
      <c r="L5" s="79"/>
      <c r="M5" s="65"/>
      <c r="N5" s="65"/>
      <c r="O5" s="65"/>
      <c r="P5" s="65"/>
      <c r="Q5" s="65"/>
      <c r="R5" s="65"/>
      <c r="S5" s="65"/>
    </row>
    <row r="6" spans="1:19" x14ac:dyDescent="0.25">
      <c r="A6" s="78"/>
      <c r="B6" s="78"/>
      <c r="C6" s="83"/>
      <c r="D6" s="84"/>
      <c r="E6" s="85"/>
      <c r="F6" s="83"/>
      <c r="G6" s="84"/>
      <c r="H6" s="85"/>
      <c r="I6" s="79"/>
      <c r="J6" s="79"/>
      <c r="K6" s="79"/>
      <c r="L6" s="79"/>
      <c r="M6" s="65"/>
      <c r="N6" s="65"/>
      <c r="O6" s="65"/>
      <c r="P6" s="65"/>
      <c r="Q6" s="65"/>
      <c r="R6" s="65"/>
      <c r="S6" s="65"/>
    </row>
    <row r="7" spans="1:19" ht="20.25" customHeight="1" x14ac:dyDescent="0.25">
      <c r="A7" s="78"/>
      <c r="B7" s="78"/>
      <c r="C7" s="41">
        <v>3002</v>
      </c>
      <c r="D7" s="41">
        <v>3004</v>
      </c>
      <c r="E7" s="41" t="s">
        <v>42</v>
      </c>
      <c r="F7" s="41">
        <v>3002</v>
      </c>
      <c r="G7" s="41">
        <v>3004</v>
      </c>
      <c r="H7" s="41" t="s">
        <v>42</v>
      </c>
      <c r="I7" s="41">
        <v>3002</v>
      </c>
      <c r="J7" s="41">
        <v>3004</v>
      </c>
      <c r="K7" s="41" t="s">
        <v>42</v>
      </c>
      <c r="L7" s="79"/>
      <c r="M7" s="30"/>
      <c r="N7" s="27" t="s">
        <v>12</v>
      </c>
      <c r="O7" s="27" t="s">
        <v>13</v>
      </c>
      <c r="P7" s="27" t="s">
        <v>14</v>
      </c>
      <c r="Q7" s="27" t="s">
        <v>15</v>
      </c>
      <c r="R7" s="65"/>
      <c r="S7" s="65"/>
    </row>
    <row r="8" spans="1:19" x14ac:dyDescent="0.25">
      <c r="A8" s="78" t="s">
        <v>2</v>
      </c>
      <c r="B8" s="31" t="s">
        <v>16</v>
      </c>
      <c r="C8" s="20">
        <v>3669</v>
      </c>
      <c r="D8" s="20">
        <v>3842</v>
      </c>
      <c r="E8" s="18">
        <v>7511</v>
      </c>
      <c r="F8" s="20">
        <v>494</v>
      </c>
      <c r="G8" s="20">
        <v>383</v>
      </c>
      <c r="H8" s="18">
        <v>877</v>
      </c>
      <c r="I8" s="13">
        <f>F8/C8</f>
        <v>0.13464159171436357</v>
      </c>
      <c r="J8" s="13">
        <f>G8/D8</f>
        <v>9.968766267568975E-2</v>
      </c>
      <c r="K8" s="16">
        <f>H8/E8</f>
        <v>0.11676208227932366</v>
      </c>
      <c r="L8" s="25" t="str">
        <f>ROUND(N8*100,0)&amp;-ROUND(O8*100,0)&amp;"%"</f>
        <v>11-12%</v>
      </c>
      <c r="M8" s="24">
        <f t="shared" ref="M8:M15" si="0">$K$20</f>
        <v>0.15817824778856721</v>
      </c>
      <c r="N8" s="28">
        <f>(((2*E8*(H8/E8))+3.841443202-(1.95996*SQRT(3.841443202+(4*E8*(H8/E8)*(1-(H8/E8))))))/(2*(E8+3.841443202)))</f>
        <v>0.10969466762505944</v>
      </c>
      <c r="O8" s="28">
        <f>(((2*E8*(H8/E8))+3.841443202+(1.95996*SQRT(3.841443202+(4*E8*(H8/E8)*(1-(H8/E8))))))/(2*(E8+3.841443202)))</f>
        <v>0.12422130471952816</v>
      </c>
      <c r="P8" s="29">
        <f>K8-N8</f>
        <v>7.0674146542642202E-3</v>
      </c>
      <c r="Q8" s="29">
        <f>O8-K8</f>
        <v>7.4592224402044993E-3</v>
      </c>
      <c r="R8" s="65"/>
      <c r="S8" s="65"/>
    </row>
    <row r="9" spans="1:19" x14ac:dyDescent="0.25">
      <c r="A9" s="78"/>
      <c r="B9" s="32" t="s">
        <v>17</v>
      </c>
      <c r="C9" s="20">
        <v>3114</v>
      </c>
      <c r="D9" s="20">
        <v>3289</v>
      </c>
      <c r="E9" s="18">
        <v>6403</v>
      </c>
      <c r="F9" s="20">
        <v>269</v>
      </c>
      <c r="G9" s="20">
        <v>263</v>
      </c>
      <c r="H9" s="18">
        <v>532</v>
      </c>
      <c r="I9" s="13">
        <f t="shared" ref="I9:I39" si="1">F9/C9</f>
        <v>8.6384071933204881E-2</v>
      </c>
      <c r="J9" s="13">
        <f t="shared" ref="J9:J39" si="2">G9/D9</f>
        <v>7.996351474612344E-2</v>
      </c>
      <c r="K9" s="16">
        <f t="shared" ref="K9:K39" si="3">H9/E9</f>
        <v>8.3086053412462904E-2</v>
      </c>
      <c r="L9" s="25" t="str">
        <f t="shared" ref="L9:L39" si="4">ROUND(N9*100,0)&amp;-ROUND(O9*100,0)&amp;"%"</f>
        <v>8-9%</v>
      </c>
      <c r="M9" s="24">
        <f t="shared" si="0"/>
        <v>0.15817824778856721</v>
      </c>
      <c r="N9" s="28">
        <f t="shared" ref="N9:N18" si="5">(((2*E9*(H9/E9))+3.841443202-(1.95996*SQRT(3.841443202+(4*E9*(H9/E9)*(1-(H9/E9))))))/(2*(E9+3.841443202)))</f>
        <v>7.6572856627070834E-2</v>
      </c>
      <c r="O9" s="28">
        <f t="shared" ref="O9:O18" si="6">(((2*E9*(H9/E9))+3.841443202+(1.95996*SQRT(3.841443202+(4*E9*(H9/E9)*(1-(H9/E9))))))/(2*(E9+3.841443202)))</f>
        <v>9.0099200527556683E-2</v>
      </c>
      <c r="P9" s="29">
        <f t="shared" ref="P9:P18" si="7">K9-N9</f>
        <v>6.5131967853920697E-3</v>
      </c>
      <c r="Q9" s="29">
        <f t="shared" ref="Q9:Q18" si="8">O9-K9</f>
        <v>7.0131471150937791E-3</v>
      </c>
      <c r="R9" s="65"/>
      <c r="S9" s="65"/>
    </row>
    <row r="10" spans="1:19" x14ac:dyDescent="0.25">
      <c r="A10" s="78"/>
      <c r="B10" s="15" t="s">
        <v>3</v>
      </c>
      <c r="C10" s="18">
        <v>6783</v>
      </c>
      <c r="D10" s="18">
        <v>7131</v>
      </c>
      <c r="E10" s="18">
        <v>13914</v>
      </c>
      <c r="F10" s="18">
        <v>763</v>
      </c>
      <c r="G10" s="18">
        <v>646</v>
      </c>
      <c r="H10" s="18">
        <v>1409</v>
      </c>
      <c r="I10" s="16">
        <f t="shared" si="1"/>
        <v>0.11248710010319918</v>
      </c>
      <c r="J10" s="16">
        <f t="shared" si="2"/>
        <v>9.0590380030851209E-2</v>
      </c>
      <c r="K10" s="16">
        <f t="shared" si="3"/>
        <v>0.10126491303722869</v>
      </c>
      <c r="L10" s="26" t="str">
        <f t="shared" si="4"/>
        <v>10-11%</v>
      </c>
      <c r="M10" s="24">
        <f t="shared" si="0"/>
        <v>0.15817824778856721</v>
      </c>
      <c r="N10" s="28">
        <f t="shared" si="5"/>
        <v>9.6361810533700687E-2</v>
      </c>
      <c r="O10" s="28">
        <f t="shared" si="6"/>
        <v>0.10638812412518954</v>
      </c>
      <c r="P10" s="29">
        <f t="shared" si="7"/>
        <v>4.9031025035280035E-3</v>
      </c>
      <c r="Q10" s="29">
        <f t="shared" si="8"/>
        <v>5.1232110879608495E-3</v>
      </c>
      <c r="R10" s="65"/>
      <c r="S10" s="65"/>
    </row>
    <row r="11" spans="1:19" x14ac:dyDescent="0.25">
      <c r="A11" s="78" t="s">
        <v>4</v>
      </c>
      <c r="B11" s="32" t="s">
        <v>18</v>
      </c>
      <c r="C11" s="20">
        <v>3537</v>
      </c>
      <c r="D11" s="20">
        <v>4980</v>
      </c>
      <c r="E11" s="18">
        <v>8517</v>
      </c>
      <c r="F11" s="20">
        <v>851</v>
      </c>
      <c r="G11" s="20">
        <v>1116</v>
      </c>
      <c r="H11" s="18">
        <v>1967</v>
      </c>
      <c r="I11" s="13">
        <f t="shared" si="1"/>
        <v>0.24059937800395817</v>
      </c>
      <c r="J11" s="13">
        <f t="shared" si="2"/>
        <v>0.22409638554216868</v>
      </c>
      <c r="K11" s="16">
        <f t="shared" si="3"/>
        <v>0.23094986497593048</v>
      </c>
      <c r="L11" s="25" t="str">
        <f t="shared" si="4"/>
        <v>22-24%</v>
      </c>
      <c r="M11" s="24">
        <f t="shared" si="0"/>
        <v>0.15817824778856721</v>
      </c>
      <c r="N11" s="28">
        <f t="shared" si="5"/>
        <v>0.22212200531824353</v>
      </c>
      <c r="O11" s="28">
        <f t="shared" si="6"/>
        <v>0.24002031588920525</v>
      </c>
      <c r="P11" s="29">
        <f t="shared" si="7"/>
        <v>8.8278596576869539E-3</v>
      </c>
      <c r="Q11" s="29">
        <f t="shared" si="8"/>
        <v>9.070450913274769E-3</v>
      </c>
      <c r="R11" s="65"/>
      <c r="S11" s="65"/>
    </row>
    <row r="12" spans="1:19" x14ac:dyDescent="0.25">
      <c r="A12" s="78"/>
      <c r="B12" s="32" t="s">
        <v>19</v>
      </c>
      <c r="C12" s="20">
        <v>4804</v>
      </c>
      <c r="D12" s="20">
        <v>5270</v>
      </c>
      <c r="E12" s="18">
        <v>10074</v>
      </c>
      <c r="F12" s="20">
        <v>712</v>
      </c>
      <c r="G12" s="20">
        <v>574</v>
      </c>
      <c r="H12" s="18">
        <v>1286</v>
      </c>
      <c r="I12" s="13">
        <f t="shared" si="1"/>
        <v>0.1482098251457119</v>
      </c>
      <c r="J12" s="13">
        <f t="shared" si="2"/>
        <v>0.10891840607210626</v>
      </c>
      <c r="K12" s="16">
        <f t="shared" si="3"/>
        <v>0.12765535040698828</v>
      </c>
      <c r="L12" s="25" t="str">
        <f t="shared" si="4"/>
        <v>12-13%</v>
      </c>
      <c r="M12" s="24">
        <f t="shared" si="0"/>
        <v>0.15817824778856721</v>
      </c>
      <c r="N12" s="28">
        <f t="shared" si="5"/>
        <v>0.12128054509475437</v>
      </c>
      <c r="O12" s="28">
        <f t="shared" si="6"/>
        <v>0.13431401428775425</v>
      </c>
      <c r="P12" s="29">
        <f t="shared" si="7"/>
        <v>6.3748053122339027E-3</v>
      </c>
      <c r="Q12" s="29">
        <f t="shared" si="8"/>
        <v>6.6586638807659693E-3</v>
      </c>
      <c r="R12" s="65"/>
      <c r="S12" s="65"/>
    </row>
    <row r="13" spans="1:19" x14ac:dyDescent="0.25">
      <c r="A13" s="78"/>
      <c r="B13" s="55" t="s">
        <v>20</v>
      </c>
      <c r="C13" s="20">
        <v>3503</v>
      </c>
      <c r="D13" s="20">
        <v>2318</v>
      </c>
      <c r="E13" s="18">
        <v>5821</v>
      </c>
      <c r="F13" s="20">
        <v>347</v>
      </c>
      <c r="G13" s="20">
        <v>185</v>
      </c>
      <c r="H13" s="18">
        <v>532</v>
      </c>
      <c r="I13" s="13">
        <f t="shared" si="1"/>
        <v>9.905795032829004E-2</v>
      </c>
      <c r="J13" s="13">
        <f t="shared" si="2"/>
        <v>7.9810181190681617E-2</v>
      </c>
      <c r="K13" s="16">
        <f t="shared" si="3"/>
        <v>9.1393231403538916E-2</v>
      </c>
      <c r="L13" s="25" t="str">
        <f t="shared" si="4"/>
        <v>8-10%</v>
      </c>
      <c r="M13" s="24">
        <f t="shared" si="0"/>
        <v>0.15817824778856721</v>
      </c>
      <c r="N13" s="28">
        <f t="shared" si="5"/>
        <v>8.4257486015530403E-2</v>
      </c>
      <c r="O13" s="28">
        <f t="shared" si="6"/>
        <v>9.906792354531628E-2</v>
      </c>
      <c r="P13" s="29">
        <f t="shared" si="7"/>
        <v>7.1357453880085131E-3</v>
      </c>
      <c r="Q13" s="29">
        <f t="shared" si="8"/>
        <v>7.6746921417773645E-3</v>
      </c>
      <c r="R13" s="65"/>
      <c r="S13" s="65"/>
    </row>
    <row r="14" spans="1:19" x14ac:dyDescent="0.25">
      <c r="A14" s="78"/>
      <c r="B14" s="32" t="s">
        <v>21</v>
      </c>
      <c r="C14" s="20">
        <v>1359</v>
      </c>
      <c r="D14" s="20">
        <v>2204</v>
      </c>
      <c r="E14" s="18">
        <v>3563</v>
      </c>
      <c r="F14" s="20">
        <v>29</v>
      </c>
      <c r="G14" s="20">
        <v>40</v>
      </c>
      <c r="H14" s="18">
        <v>69</v>
      </c>
      <c r="I14" s="13">
        <f t="shared" si="1"/>
        <v>2.1339220014716703E-2</v>
      </c>
      <c r="J14" s="13">
        <f t="shared" si="2"/>
        <v>1.8148820326678767E-2</v>
      </c>
      <c r="K14" s="16">
        <f t="shared" si="3"/>
        <v>1.9365703059219759E-2</v>
      </c>
      <c r="L14" s="25" t="str">
        <f t="shared" si="4"/>
        <v>2-2%</v>
      </c>
      <c r="M14" s="24">
        <f t="shared" si="0"/>
        <v>0.15817824778856721</v>
      </c>
      <c r="N14" s="28">
        <f t="shared" si="5"/>
        <v>1.5331344658088893E-2</v>
      </c>
      <c r="O14" s="28">
        <f t="shared" si="6"/>
        <v>2.4435335599687604E-2</v>
      </c>
      <c r="P14" s="29">
        <f t="shared" si="7"/>
        <v>4.0343584011308664E-3</v>
      </c>
      <c r="Q14" s="29">
        <f t="shared" si="8"/>
        <v>5.0696325404678451E-3</v>
      </c>
      <c r="R14" s="65"/>
      <c r="S14" s="65"/>
    </row>
    <row r="15" spans="1:19" x14ac:dyDescent="0.25">
      <c r="A15" s="78"/>
      <c r="B15" s="15" t="s">
        <v>5</v>
      </c>
      <c r="C15" s="18">
        <v>13203</v>
      </c>
      <c r="D15" s="18">
        <v>14772</v>
      </c>
      <c r="E15" s="18">
        <v>27975</v>
      </c>
      <c r="F15" s="18">
        <v>1939</v>
      </c>
      <c r="G15" s="18">
        <v>1915</v>
      </c>
      <c r="H15" s="18">
        <v>3854</v>
      </c>
      <c r="I15" s="16">
        <f t="shared" si="1"/>
        <v>0.14686056199348632</v>
      </c>
      <c r="J15" s="16">
        <f t="shared" si="2"/>
        <v>0.12963715136745194</v>
      </c>
      <c r="K15" s="16">
        <f t="shared" si="3"/>
        <v>0.13776586237712243</v>
      </c>
      <c r="L15" s="26" t="str">
        <f t="shared" si="4"/>
        <v>13-14%</v>
      </c>
      <c r="M15" s="24">
        <f t="shared" si="0"/>
        <v>0.15817824778856721</v>
      </c>
      <c r="N15" s="28">
        <f t="shared" si="5"/>
        <v>0.13377683047507377</v>
      </c>
      <c r="O15" s="28">
        <f t="shared" si="6"/>
        <v>0.14185436243394287</v>
      </c>
      <c r="P15" s="29">
        <f t="shared" si="7"/>
        <v>3.989031902048662E-3</v>
      </c>
      <c r="Q15" s="29">
        <f t="shared" si="8"/>
        <v>4.0885000568204322E-3</v>
      </c>
      <c r="R15" s="65"/>
      <c r="S15" s="65"/>
    </row>
    <row r="16" spans="1:19" x14ac:dyDescent="0.25">
      <c r="A16" s="87" t="s">
        <v>6</v>
      </c>
      <c r="B16" s="32" t="s">
        <v>28</v>
      </c>
      <c r="C16" s="20">
        <v>1270</v>
      </c>
      <c r="D16" s="20">
        <v>729</v>
      </c>
      <c r="E16" s="18">
        <v>1999</v>
      </c>
      <c r="F16" s="20">
        <v>15</v>
      </c>
      <c r="G16" s="20">
        <v>11</v>
      </c>
      <c r="H16" s="18">
        <v>26</v>
      </c>
      <c r="I16" s="13">
        <f t="shared" ref="I16:K19" si="9">F16/C16</f>
        <v>1.1811023622047244E-2</v>
      </c>
      <c r="J16" s="13">
        <f t="shared" si="9"/>
        <v>1.5089163237311385E-2</v>
      </c>
      <c r="K16" s="16">
        <f t="shared" si="9"/>
        <v>1.3006503251625813E-2</v>
      </c>
      <c r="L16" s="25" t="str">
        <f>ROUND(N16*100,0)&amp;-ROUND(O16*100,0)&amp;"%"</f>
        <v>1-2%</v>
      </c>
      <c r="M16" s="24">
        <f t="shared" ref="M16:M20" si="10">$K$20</f>
        <v>0.15817824778856721</v>
      </c>
      <c r="N16" s="28">
        <f t="shared" si="5"/>
        <v>8.8913555182858206E-3</v>
      </c>
      <c r="O16" s="28">
        <f t="shared" si="6"/>
        <v>1.8989754787043536E-2</v>
      </c>
      <c r="P16" s="29">
        <f t="shared" si="7"/>
        <v>4.1151477333399925E-3</v>
      </c>
      <c r="Q16" s="29">
        <f t="shared" si="8"/>
        <v>5.9832515354177225E-3</v>
      </c>
      <c r="R16" s="65"/>
      <c r="S16" s="65"/>
    </row>
    <row r="17" spans="1:19" x14ac:dyDescent="0.25">
      <c r="A17" s="88"/>
      <c r="B17" s="32" t="s">
        <v>33</v>
      </c>
      <c r="C17" s="20">
        <v>1073</v>
      </c>
      <c r="D17" s="20">
        <v>1029</v>
      </c>
      <c r="E17" s="18">
        <v>2102</v>
      </c>
      <c r="F17" s="20">
        <v>51</v>
      </c>
      <c r="G17" s="20">
        <v>42</v>
      </c>
      <c r="H17" s="18">
        <v>93</v>
      </c>
      <c r="I17" s="13">
        <f t="shared" si="9"/>
        <v>4.7530288909599254E-2</v>
      </c>
      <c r="J17" s="13">
        <f t="shared" si="9"/>
        <v>4.0816326530612242E-2</v>
      </c>
      <c r="K17" s="16">
        <f t="shared" si="9"/>
        <v>4.4243577545195055E-2</v>
      </c>
      <c r="L17" s="25" t="str">
        <f>ROUND(N17*100,0)&amp;-ROUND(O17*100,0)&amp;"%"</f>
        <v>4-5%</v>
      </c>
      <c r="M17" s="24">
        <f t="shared" si="10"/>
        <v>0.15817824778856721</v>
      </c>
      <c r="N17" s="28">
        <f t="shared" si="5"/>
        <v>3.6252897249242834E-2</v>
      </c>
      <c r="O17" s="28">
        <f>(((2*E17*(H17/E17))+3.841443202+(1.95996*SQRT(3.841443202+(4*E17*(H17/E17)*(1-(H17/E17))))))/(2*(E17+3.841443202)))</f>
        <v>5.3897025393242516E-2</v>
      </c>
      <c r="P17" s="29">
        <f t="shared" si="7"/>
        <v>7.9906802959522211E-3</v>
      </c>
      <c r="Q17" s="29">
        <f t="shared" si="8"/>
        <v>9.6534478480474611E-3</v>
      </c>
      <c r="R17" s="65"/>
      <c r="S17" s="65"/>
    </row>
    <row r="18" spans="1:19" x14ac:dyDescent="0.25">
      <c r="A18" s="89"/>
      <c r="B18" s="14" t="s">
        <v>7</v>
      </c>
      <c r="C18" s="18">
        <f>SUM(C16:C17)</f>
        <v>2343</v>
      </c>
      <c r="D18" s="18">
        <f t="shared" ref="D18:H18" si="11">SUM(D16:D17)</f>
        <v>1758</v>
      </c>
      <c r="E18" s="18">
        <f t="shared" si="11"/>
        <v>4101</v>
      </c>
      <c r="F18" s="18">
        <f t="shared" si="11"/>
        <v>66</v>
      </c>
      <c r="G18" s="18">
        <f t="shared" si="11"/>
        <v>53</v>
      </c>
      <c r="H18" s="18">
        <f t="shared" si="11"/>
        <v>119</v>
      </c>
      <c r="I18" s="16">
        <f t="shared" si="9"/>
        <v>2.8169014084507043E-2</v>
      </c>
      <c r="J18" s="16">
        <f t="shared" si="9"/>
        <v>3.0147895335608646E-2</v>
      </c>
      <c r="K18" s="16">
        <f t="shared" si="9"/>
        <v>2.9017312850524262E-2</v>
      </c>
      <c r="L18" s="26" t="str">
        <f>ROUND(N18*100,0)&amp;-ROUND(O18*100,0)&amp;"%"</f>
        <v>2-3%</v>
      </c>
      <c r="M18" s="24">
        <f t="shared" si="10"/>
        <v>0.15817824778856721</v>
      </c>
      <c r="N18" s="28">
        <f t="shared" si="5"/>
        <v>2.4304275672230792E-2</v>
      </c>
      <c r="O18" s="28">
        <f t="shared" si="6"/>
        <v>3.4611871649978684E-2</v>
      </c>
      <c r="P18" s="29">
        <f t="shared" si="7"/>
        <v>4.71303717829347E-3</v>
      </c>
      <c r="Q18" s="29">
        <f t="shared" si="8"/>
        <v>5.5945587994544223E-3</v>
      </c>
      <c r="R18" s="65"/>
      <c r="S18" s="65"/>
    </row>
    <row r="19" spans="1:19" ht="34.5" customHeight="1" x14ac:dyDescent="0.25">
      <c r="A19" s="71" t="s">
        <v>64</v>
      </c>
      <c r="B19" s="14" t="s">
        <v>65</v>
      </c>
      <c r="C19" s="18">
        <v>4996</v>
      </c>
      <c r="D19" s="18">
        <v>4521</v>
      </c>
      <c r="E19" s="18">
        <v>9517</v>
      </c>
      <c r="F19" s="18">
        <v>1931</v>
      </c>
      <c r="G19" s="18">
        <v>1467</v>
      </c>
      <c r="H19" s="18">
        <v>3398</v>
      </c>
      <c r="I19" s="16">
        <f t="shared" si="9"/>
        <v>0.38650920736589273</v>
      </c>
      <c r="J19" s="16">
        <f t="shared" si="9"/>
        <v>0.32448573324485736</v>
      </c>
      <c r="K19" s="16">
        <f t="shared" si="9"/>
        <v>0.35704528738047703</v>
      </c>
      <c r="L19" s="26" t="str">
        <f>ROUND(N19*100,0)&amp;-ROUND(O19*100,0)&amp;"%"</f>
        <v>35-37%</v>
      </c>
      <c r="M19" s="24">
        <f t="shared" si="10"/>
        <v>0.15817824778856721</v>
      </c>
      <c r="N19" s="28">
        <f>(((2*E19*(H19/E19))+3.841443202-(1.95996*SQRT(3.841443202+(4*E19*(H19/E19)*(1-(H19/E19))))))/(2*(E19+3.841443202)))</f>
        <v>0.34747866561144558</v>
      </c>
      <c r="O19" s="28">
        <f>(((2*E19*(H19/E19))+3.841443202+(1.95996*SQRT(3.841443202+(4*E19*(H19/E19)*(1-(H19/E19))))))/(2*(E19+3.841443202)))</f>
        <v>0.36672726710652565</v>
      </c>
      <c r="P19" s="29">
        <f>K19-N19</f>
        <v>9.566621769031447E-3</v>
      </c>
      <c r="Q19" s="29">
        <f>O19-K19</f>
        <v>9.6819797260486173E-3</v>
      </c>
      <c r="R19" s="65"/>
      <c r="S19" s="65"/>
    </row>
    <row r="20" spans="1:19" x14ac:dyDescent="0.25">
      <c r="A20" s="56" t="s">
        <v>8</v>
      </c>
      <c r="B20" s="57"/>
      <c r="C20" s="18">
        <f t="shared" ref="C20:D20" si="12">SUM(C10,C15,C18,C19)</f>
        <v>27325</v>
      </c>
      <c r="D20" s="18">
        <f t="shared" si="12"/>
        <v>28182</v>
      </c>
      <c r="E20" s="18">
        <f>SUM(E10,E15,E18,E19)</f>
        <v>55507</v>
      </c>
      <c r="F20" s="18">
        <f t="shared" ref="F20:H20" si="13">SUM(F10,F15,F18,F19)</f>
        <v>4699</v>
      </c>
      <c r="G20" s="18">
        <f t="shared" si="13"/>
        <v>4081</v>
      </c>
      <c r="H20" s="18">
        <f t="shared" si="13"/>
        <v>8780</v>
      </c>
      <c r="I20" s="16">
        <f t="shared" ref="I20" si="14">F20/C20</f>
        <v>0.17196706312900276</v>
      </c>
      <c r="J20" s="16">
        <f t="shared" ref="J20" si="15">G20/D20</f>
        <v>0.1448087431693989</v>
      </c>
      <c r="K20" s="16">
        <f t="shared" ref="K20" si="16">H20/E20</f>
        <v>0.15817824778856721</v>
      </c>
      <c r="L20" s="26" t="str">
        <f t="shared" ref="L20" si="17">ROUND(N20*100,0)&amp;-ROUND(O20*100,0)&amp;"%"</f>
        <v>16-16%</v>
      </c>
      <c r="M20" s="24">
        <f t="shared" si="10"/>
        <v>0.15817824778856721</v>
      </c>
      <c r="N20" s="28">
        <f t="shared" ref="N20" si="18">(((2*E20*(H20/E20))+3.841443202-(1.95996*SQRT(3.841443202+(4*E20*(H20/E20)*(1-(H20/E20))))))/(2*(E20+3.841443202)))</f>
        <v>0.15516622976067446</v>
      </c>
      <c r="O20" s="28">
        <f t="shared" ref="O20" si="19">(((2*E20*(H20/E20))+3.841443202+(1.95996*SQRT(3.841443202+(4*E20*(H20/E20)*(1-(H20/E20))))))/(2*(E20+3.841443202)))</f>
        <v>0.16123757509198849</v>
      </c>
      <c r="P20" s="29">
        <f>K20-N20</f>
        <v>3.0120180278927489E-3</v>
      </c>
      <c r="Q20" s="29">
        <f>O20-K20</f>
        <v>3.0593273034212887E-3</v>
      </c>
      <c r="R20" s="65"/>
      <c r="S20" s="65"/>
    </row>
    <row r="21" spans="1:19" x14ac:dyDescent="0.25">
      <c r="A21" s="51"/>
      <c r="B21" s="52"/>
      <c r="C21" s="53"/>
      <c r="D21" s="53"/>
      <c r="E21" s="53"/>
      <c r="F21" s="53"/>
      <c r="G21" s="53"/>
      <c r="H21" s="53"/>
      <c r="I21" s="23"/>
      <c r="J21" s="23"/>
      <c r="K21" s="23"/>
      <c r="L21" s="54"/>
      <c r="M21" s="24"/>
      <c r="N21" s="28"/>
      <c r="O21" s="28"/>
      <c r="P21" s="29"/>
      <c r="Q21" s="29"/>
      <c r="R21" s="45"/>
      <c r="S21" s="45"/>
    </row>
    <row r="22" spans="1:19" x14ac:dyDescent="0.25">
      <c r="A22" s="51"/>
      <c r="B22" s="52"/>
      <c r="C22" s="53"/>
      <c r="D22" s="53"/>
      <c r="E22" s="53"/>
      <c r="F22" s="53"/>
      <c r="G22" s="53"/>
      <c r="H22" s="53"/>
      <c r="I22" s="23"/>
      <c r="J22" s="23"/>
      <c r="K22" s="23"/>
      <c r="L22" s="54"/>
      <c r="M22" s="60"/>
      <c r="N22" s="61"/>
      <c r="O22" s="61"/>
      <c r="P22" s="62"/>
      <c r="Q22" s="62"/>
      <c r="R22" s="45"/>
      <c r="S22" s="45"/>
    </row>
    <row r="23" spans="1:19" x14ac:dyDescent="0.25">
      <c r="A23" s="17" t="s">
        <v>67</v>
      </c>
      <c r="B23" s="52"/>
      <c r="C23" s="53"/>
      <c r="D23" s="53"/>
      <c r="E23" s="53"/>
      <c r="F23" s="53"/>
      <c r="G23" s="53"/>
      <c r="H23" s="53"/>
      <c r="I23" s="23"/>
      <c r="J23" s="23"/>
      <c r="K23" s="23"/>
      <c r="L23" s="54"/>
      <c r="M23" s="60"/>
      <c r="N23" s="61"/>
      <c r="O23" s="61"/>
      <c r="P23" s="62"/>
      <c r="Q23" s="62"/>
      <c r="R23" s="45"/>
      <c r="S23" s="45"/>
    </row>
    <row r="24" spans="1:19" x14ac:dyDescent="0.25">
      <c r="A24" s="78" t="s">
        <v>0</v>
      </c>
      <c r="B24" s="78" t="s">
        <v>68</v>
      </c>
      <c r="C24" s="79" t="s">
        <v>63</v>
      </c>
      <c r="D24" s="79"/>
      <c r="E24" s="79"/>
      <c r="F24" s="79" t="s">
        <v>59</v>
      </c>
      <c r="G24" s="79"/>
      <c r="H24" s="79"/>
      <c r="I24" s="79" t="s">
        <v>60</v>
      </c>
      <c r="J24" s="79"/>
      <c r="K24" s="79"/>
      <c r="L24" s="79" t="s">
        <v>11</v>
      </c>
      <c r="M24" s="67"/>
      <c r="N24" s="68"/>
      <c r="O24" s="68"/>
      <c r="P24" s="69"/>
      <c r="Q24" s="69"/>
      <c r="R24" s="65"/>
      <c r="S24" s="45"/>
    </row>
    <row r="25" spans="1:19" x14ac:dyDescent="0.25">
      <c r="A25" s="78"/>
      <c r="B25" s="78"/>
      <c r="C25" s="79"/>
      <c r="D25" s="79"/>
      <c r="E25" s="79"/>
      <c r="F25" s="79"/>
      <c r="G25" s="79"/>
      <c r="H25" s="79"/>
      <c r="I25" s="79"/>
      <c r="J25" s="79"/>
      <c r="K25" s="79"/>
      <c r="L25" s="79"/>
      <c r="M25" s="67"/>
      <c r="N25" s="68"/>
      <c r="O25" s="68"/>
      <c r="P25" s="69"/>
      <c r="Q25" s="69"/>
      <c r="R25" s="65"/>
      <c r="S25" s="45"/>
    </row>
    <row r="26" spans="1:19" x14ac:dyDescent="0.25">
      <c r="A26" s="78"/>
      <c r="B26" s="78"/>
      <c r="C26" s="79"/>
      <c r="D26" s="79"/>
      <c r="E26" s="79"/>
      <c r="F26" s="79"/>
      <c r="G26" s="79"/>
      <c r="H26" s="79"/>
      <c r="I26" s="79"/>
      <c r="J26" s="79"/>
      <c r="K26" s="79"/>
      <c r="L26" s="79"/>
      <c r="M26" s="67"/>
      <c r="N26" s="68"/>
      <c r="O26" s="68"/>
      <c r="P26" s="69"/>
      <c r="Q26" s="69"/>
      <c r="R26" s="65"/>
      <c r="S26" s="45"/>
    </row>
    <row r="27" spans="1:19" x14ac:dyDescent="0.25">
      <c r="A27" s="78"/>
      <c r="B27" s="78"/>
      <c r="C27" s="46">
        <v>3002</v>
      </c>
      <c r="D27" s="46">
        <v>3004</v>
      </c>
      <c r="E27" s="46" t="s">
        <v>42</v>
      </c>
      <c r="F27" s="46">
        <v>3002</v>
      </c>
      <c r="G27" s="46">
        <v>3004</v>
      </c>
      <c r="H27" s="46" t="s">
        <v>42</v>
      </c>
      <c r="I27" s="46">
        <v>3002</v>
      </c>
      <c r="J27" s="46">
        <v>3004</v>
      </c>
      <c r="K27" s="46" t="s">
        <v>42</v>
      </c>
      <c r="L27" s="79"/>
      <c r="M27" s="67"/>
      <c r="N27" s="68"/>
      <c r="O27" s="68"/>
      <c r="P27" s="69"/>
      <c r="Q27" s="69"/>
      <c r="R27" s="65"/>
      <c r="S27" s="45"/>
    </row>
    <row r="28" spans="1:19" x14ac:dyDescent="0.25">
      <c r="A28" s="87" t="s">
        <v>6</v>
      </c>
      <c r="B28" s="32" t="s">
        <v>22</v>
      </c>
      <c r="C28" s="20">
        <v>159</v>
      </c>
      <c r="D28" s="20">
        <v>36</v>
      </c>
      <c r="E28" s="18">
        <v>195</v>
      </c>
      <c r="F28" s="20">
        <v>76</v>
      </c>
      <c r="G28" s="20">
        <v>4</v>
      </c>
      <c r="H28" s="18">
        <v>80</v>
      </c>
      <c r="I28" s="13">
        <f t="shared" si="1"/>
        <v>0.4779874213836478</v>
      </c>
      <c r="J28" s="13">
        <f t="shared" si="2"/>
        <v>0.1111111111111111</v>
      </c>
      <c r="K28" s="16">
        <f t="shared" si="3"/>
        <v>0.41025641025641024</v>
      </c>
      <c r="L28" s="25" t="str">
        <f t="shared" si="4"/>
        <v>34-48%</v>
      </c>
      <c r="M28" s="24">
        <f>$K$39</f>
        <v>0.20301109350237717</v>
      </c>
      <c r="N28" s="28">
        <f>(((2*E28*(H28/E28))+3.841443202-(1.95996*SQRT(3.841443202+(4*E28*(H28/E28)*(1-(H28/E28))))))/(2*(E28+3.841443202)))</f>
        <v>0.34360016944955374</v>
      </c>
      <c r="O28" s="28">
        <f t="shared" ref="O28:O39" si="20">(((2*E28*(H28/E28))+3.841443202+(1.95996*SQRT(3.841443202+(4*E28*(H28/E28)*(1-(H28/E28))))))/(2*(E28+3.841443202)))</f>
        <v>0.48038018677606453</v>
      </c>
      <c r="P28" s="29">
        <f t="shared" ref="P28:P39" si="21">K28-N28</f>
        <v>6.6656240806856504E-2</v>
      </c>
      <c r="Q28" s="29">
        <f t="shared" ref="Q28:Q39" si="22">O28-K28</f>
        <v>7.0123776519654291E-2</v>
      </c>
      <c r="R28" s="65"/>
      <c r="S28" s="45"/>
    </row>
    <row r="29" spans="1:19" x14ac:dyDescent="0.25">
      <c r="A29" s="88"/>
      <c r="B29" s="32" t="s">
        <v>23</v>
      </c>
      <c r="C29" s="20">
        <v>474</v>
      </c>
      <c r="D29" s="20">
        <v>418</v>
      </c>
      <c r="E29" s="18">
        <v>892</v>
      </c>
      <c r="F29" s="20">
        <v>12</v>
      </c>
      <c r="G29" s="20">
        <v>5</v>
      </c>
      <c r="H29" s="18">
        <v>17</v>
      </c>
      <c r="I29" s="13">
        <f t="shared" si="1"/>
        <v>2.5316455696202531E-2</v>
      </c>
      <c r="J29" s="13">
        <f t="shared" si="2"/>
        <v>1.1961722488038277E-2</v>
      </c>
      <c r="K29" s="16">
        <f t="shared" si="3"/>
        <v>1.905829596412556E-2</v>
      </c>
      <c r="L29" s="25" t="str">
        <f t="shared" si="4"/>
        <v>1-3%</v>
      </c>
      <c r="M29" s="24">
        <f t="shared" ref="M29:M38" si="23">$K$39</f>
        <v>0.20301109350237717</v>
      </c>
      <c r="N29" s="28">
        <f t="shared" ref="N29:N38" si="24">(((2*E29*(H29/E29))+3.841443202-(1.95996*SQRT(3.841443202+(4*E29*(H29/E29)*(1-(H29/E29))))))/(2*(E29+3.841443202)))</f>
        <v>1.193262129396787E-2</v>
      </c>
      <c r="O29" s="28">
        <f t="shared" si="20"/>
        <v>3.0308607317585959E-2</v>
      </c>
      <c r="P29" s="29">
        <f t="shared" si="21"/>
        <v>7.12567467015769E-3</v>
      </c>
      <c r="Q29" s="29">
        <f t="shared" si="22"/>
        <v>1.1250311353460399E-2</v>
      </c>
      <c r="R29" s="65"/>
      <c r="S29" s="45"/>
    </row>
    <row r="30" spans="1:19" x14ac:dyDescent="0.25">
      <c r="A30" s="88"/>
      <c r="B30" s="32" t="s">
        <v>24</v>
      </c>
      <c r="C30" s="20">
        <v>243</v>
      </c>
      <c r="D30" s="20">
        <v>84</v>
      </c>
      <c r="E30" s="18">
        <v>327</v>
      </c>
      <c r="F30" s="20">
        <v>38</v>
      </c>
      <c r="G30" s="20">
        <v>12</v>
      </c>
      <c r="H30" s="18">
        <v>50</v>
      </c>
      <c r="I30" s="13">
        <f t="shared" si="1"/>
        <v>0.15637860082304528</v>
      </c>
      <c r="J30" s="13">
        <f t="shared" si="2"/>
        <v>0.14285714285714285</v>
      </c>
      <c r="K30" s="16">
        <f t="shared" si="3"/>
        <v>0.1529051987767584</v>
      </c>
      <c r="L30" s="25" t="str">
        <f t="shared" si="4"/>
        <v>12-20%</v>
      </c>
      <c r="M30" s="24">
        <f t="shared" si="23"/>
        <v>0.20301109350237717</v>
      </c>
      <c r="N30" s="28">
        <f t="shared" si="24"/>
        <v>0.11794592462826341</v>
      </c>
      <c r="O30" s="28">
        <f t="shared" si="20"/>
        <v>0.19592479905431376</v>
      </c>
      <c r="P30" s="29">
        <f t="shared" si="21"/>
        <v>3.4959274148494993E-2</v>
      </c>
      <c r="Q30" s="29">
        <f t="shared" si="22"/>
        <v>4.3019600277555359E-2</v>
      </c>
      <c r="R30" s="65"/>
      <c r="S30" s="45"/>
    </row>
    <row r="31" spans="1:19" x14ac:dyDescent="0.25">
      <c r="A31" s="88"/>
      <c r="B31" s="32" t="s">
        <v>25</v>
      </c>
      <c r="C31" s="20">
        <v>138</v>
      </c>
      <c r="D31" s="20">
        <v>101</v>
      </c>
      <c r="E31" s="18">
        <v>239</v>
      </c>
      <c r="F31" s="20">
        <v>58</v>
      </c>
      <c r="G31" s="20">
        <v>8</v>
      </c>
      <c r="H31" s="18">
        <v>66</v>
      </c>
      <c r="I31" s="13">
        <f t="shared" si="1"/>
        <v>0.42028985507246375</v>
      </c>
      <c r="J31" s="13">
        <f t="shared" si="2"/>
        <v>7.9207920792079209E-2</v>
      </c>
      <c r="K31" s="16">
        <f t="shared" si="3"/>
        <v>0.27615062761506276</v>
      </c>
      <c r="L31" s="25" t="str">
        <f t="shared" si="4"/>
        <v>22-34%</v>
      </c>
      <c r="M31" s="24">
        <f t="shared" si="23"/>
        <v>0.20301109350237717</v>
      </c>
      <c r="N31" s="28">
        <f t="shared" si="24"/>
        <v>0.22334833762663212</v>
      </c>
      <c r="O31" s="28">
        <f t="shared" si="20"/>
        <v>0.33603494312995841</v>
      </c>
      <c r="P31" s="29">
        <f t="shared" si="21"/>
        <v>5.2802289988430645E-2</v>
      </c>
      <c r="Q31" s="29">
        <f t="shared" si="22"/>
        <v>5.9884315514895647E-2</v>
      </c>
      <c r="R31" s="65"/>
      <c r="S31" s="45"/>
    </row>
    <row r="32" spans="1:19" x14ac:dyDescent="0.25">
      <c r="A32" s="88"/>
      <c r="B32" s="32" t="s">
        <v>26</v>
      </c>
      <c r="C32" s="20">
        <v>394</v>
      </c>
      <c r="D32" s="20">
        <v>292</v>
      </c>
      <c r="E32" s="18">
        <v>686</v>
      </c>
      <c r="F32" s="20">
        <v>52</v>
      </c>
      <c r="G32" s="20">
        <v>17</v>
      </c>
      <c r="H32" s="18">
        <v>69</v>
      </c>
      <c r="I32" s="13">
        <f t="shared" si="1"/>
        <v>0.13197969543147209</v>
      </c>
      <c r="J32" s="13">
        <f t="shared" si="2"/>
        <v>5.8219178082191778E-2</v>
      </c>
      <c r="K32" s="16">
        <f t="shared" si="3"/>
        <v>0.10058309037900874</v>
      </c>
      <c r="L32" s="25" t="str">
        <f t="shared" si="4"/>
        <v>8-13%</v>
      </c>
      <c r="M32" s="24">
        <f t="shared" si="23"/>
        <v>0.20301109350237717</v>
      </c>
      <c r="N32" s="28">
        <f t="shared" si="24"/>
        <v>8.0252552320202383E-2</v>
      </c>
      <c r="O32" s="28">
        <f t="shared" si="20"/>
        <v>0.12536200534339953</v>
      </c>
      <c r="P32" s="29">
        <f t="shared" si="21"/>
        <v>2.0330538058806358E-2</v>
      </c>
      <c r="Q32" s="29">
        <f t="shared" si="22"/>
        <v>2.4778914964390789E-2</v>
      </c>
      <c r="R32" s="65"/>
      <c r="S32" s="45"/>
    </row>
    <row r="33" spans="1:19" x14ac:dyDescent="0.25">
      <c r="A33" s="88"/>
      <c r="B33" s="32" t="s">
        <v>27</v>
      </c>
      <c r="C33" s="20">
        <v>370</v>
      </c>
      <c r="D33" s="20">
        <v>170</v>
      </c>
      <c r="E33" s="18">
        <v>540</v>
      </c>
      <c r="F33" s="20">
        <v>120</v>
      </c>
      <c r="G33" s="20">
        <v>32</v>
      </c>
      <c r="H33" s="18">
        <v>152</v>
      </c>
      <c r="I33" s="13">
        <f t="shared" si="1"/>
        <v>0.32432432432432434</v>
      </c>
      <c r="J33" s="13">
        <f t="shared" si="2"/>
        <v>0.18823529411764706</v>
      </c>
      <c r="K33" s="16">
        <f t="shared" si="3"/>
        <v>0.2814814814814815</v>
      </c>
      <c r="L33" s="25" t="str">
        <f t="shared" si="4"/>
        <v>25-32%</v>
      </c>
      <c r="M33" s="24">
        <f t="shared" si="23"/>
        <v>0.20301109350237717</v>
      </c>
      <c r="N33" s="28">
        <f t="shared" si="24"/>
        <v>0.24519669826536297</v>
      </c>
      <c r="O33" s="28">
        <f t="shared" si="20"/>
        <v>0.32085329121228312</v>
      </c>
      <c r="P33" s="29">
        <f t="shared" si="21"/>
        <v>3.6284783216118527E-2</v>
      </c>
      <c r="Q33" s="29">
        <f t="shared" si="22"/>
        <v>3.9371809730801621E-2</v>
      </c>
      <c r="R33" s="65"/>
      <c r="S33" s="45"/>
    </row>
    <row r="34" spans="1:19" x14ac:dyDescent="0.25">
      <c r="A34" s="88"/>
      <c r="B34" s="32" t="s">
        <v>29</v>
      </c>
      <c r="C34" s="20">
        <v>334</v>
      </c>
      <c r="D34" s="20">
        <v>252</v>
      </c>
      <c r="E34" s="18">
        <v>586</v>
      </c>
      <c r="F34" s="20">
        <v>40</v>
      </c>
      <c r="G34" s="20">
        <v>20</v>
      </c>
      <c r="H34" s="18">
        <v>60</v>
      </c>
      <c r="I34" s="13">
        <f t="shared" si="1"/>
        <v>0.11976047904191617</v>
      </c>
      <c r="J34" s="13">
        <f t="shared" si="2"/>
        <v>7.9365079365079361E-2</v>
      </c>
      <c r="K34" s="16">
        <f t="shared" si="3"/>
        <v>0.10238907849829351</v>
      </c>
      <c r="L34" s="25" t="str">
        <f t="shared" si="4"/>
        <v>8-13%</v>
      </c>
      <c r="M34" s="24">
        <f t="shared" si="23"/>
        <v>0.20301109350237717</v>
      </c>
      <c r="N34" s="28">
        <f t="shared" si="24"/>
        <v>8.0376632544790064E-2</v>
      </c>
      <c r="O34" s="28">
        <f t="shared" si="20"/>
        <v>0.12958054260675086</v>
      </c>
      <c r="P34" s="29">
        <f t="shared" si="21"/>
        <v>2.2012445953503448E-2</v>
      </c>
      <c r="Q34" s="29">
        <f t="shared" si="22"/>
        <v>2.7191464108457353E-2</v>
      </c>
      <c r="R34" s="65"/>
      <c r="S34" s="45"/>
    </row>
    <row r="35" spans="1:19" x14ac:dyDescent="0.25">
      <c r="A35" s="88"/>
      <c r="B35" s="32" t="s">
        <v>30</v>
      </c>
      <c r="C35" s="20">
        <v>837</v>
      </c>
      <c r="D35" s="20">
        <v>347</v>
      </c>
      <c r="E35" s="18">
        <v>1184</v>
      </c>
      <c r="F35" s="20">
        <v>289</v>
      </c>
      <c r="G35" s="20">
        <v>107</v>
      </c>
      <c r="H35" s="18">
        <v>396</v>
      </c>
      <c r="I35" s="13">
        <f t="shared" si="1"/>
        <v>0.34528076463560337</v>
      </c>
      <c r="J35" s="13">
        <f t="shared" si="2"/>
        <v>0.30835734870317005</v>
      </c>
      <c r="K35" s="16">
        <f t="shared" si="3"/>
        <v>0.33445945945945948</v>
      </c>
      <c r="L35" s="25" t="str">
        <f t="shared" si="4"/>
        <v>31-36%</v>
      </c>
      <c r="M35" s="24">
        <f t="shared" si="23"/>
        <v>0.20301109350237717</v>
      </c>
      <c r="N35" s="28">
        <f t="shared" si="24"/>
        <v>0.30815908298234646</v>
      </c>
      <c r="O35" s="28">
        <f t="shared" si="20"/>
        <v>0.36183054211163362</v>
      </c>
      <c r="P35" s="29">
        <f t="shared" si="21"/>
        <v>2.630037647711303E-2</v>
      </c>
      <c r="Q35" s="29">
        <f t="shared" si="22"/>
        <v>2.7371082652174139E-2</v>
      </c>
      <c r="R35" s="65"/>
      <c r="S35" s="45"/>
    </row>
    <row r="36" spans="1:19" x14ac:dyDescent="0.25">
      <c r="A36" s="88"/>
      <c r="B36" s="32" t="s">
        <v>31</v>
      </c>
      <c r="C36" s="20">
        <v>401</v>
      </c>
      <c r="D36" s="20">
        <v>425</v>
      </c>
      <c r="E36" s="18">
        <v>826</v>
      </c>
      <c r="F36" s="20">
        <v>148</v>
      </c>
      <c r="G36" s="20">
        <v>128</v>
      </c>
      <c r="H36" s="18">
        <v>276</v>
      </c>
      <c r="I36" s="13">
        <f t="shared" si="1"/>
        <v>0.36907730673316708</v>
      </c>
      <c r="J36" s="13">
        <f t="shared" si="2"/>
        <v>0.30117647058823527</v>
      </c>
      <c r="K36" s="16">
        <f t="shared" si="3"/>
        <v>0.33414043583535108</v>
      </c>
      <c r="L36" s="25" t="str">
        <f t="shared" si="4"/>
        <v>30-37%</v>
      </c>
      <c r="M36" s="24">
        <f t="shared" si="23"/>
        <v>0.20301109350237717</v>
      </c>
      <c r="N36" s="28">
        <f t="shared" si="24"/>
        <v>0.30280639512315738</v>
      </c>
      <c r="O36" s="28">
        <f t="shared" si="20"/>
        <v>0.36701004722906816</v>
      </c>
      <c r="P36" s="29">
        <f t="shared" si="21"/>
        <v>3.13340407121937E-2</v>
      </c>
      <c r="Q36" s="29">
        <f t="shared" si="22"/>
        <v>3.286961139371708E-2</v>
      </c>
      <c r="R36" s="65"/>
      <c r="S36" s="45"/>
    </row>
    <row r="37" spans="1:19" x14ac:dyDescent="0.25">
      <c r="A37" s="88"/>
      <c r="B37" s="32" t="s">
        <v>32</v>
      </c>
      <c r="C37" s="20">
        <v>449</v>
      </c>
      <c r="D37" s="20">
        <v>386</v>
      </c>
      <c r="E37" s="18">
        <v>835</v>
      </c>
      <c r="F37" s="20">
        <v>72</v>
      </c>
      <c r="G37" s="20">
        <v>43</v>
      </c>
      <c r="H37" s="18">
        <v>115</v>
      </c>
      <c r="I37" s="13">
        <f t="shared" si="1"/>
        <v>0.16035634743875279</v>
      </c>
      <c r="J37" s="13">
        <f t="shared" si="2"/>
        <v>0.11139896373056994</v>
      </c>
      <c r="K37" s="16">
        <f t="shared" si="3"/>
        <v>0.1377245508982036</v>
      </c>
      <c r="L37" s="25" t="str">
        <f t="shared" si="4"/>
        <v>12-16%</v>
      </c>
      <c r="M37" s="24">
        <f t="shared" si="23"/>
        <v>0.20301109350237717</v>
      </c>
      <c r="N37" s="28">
        <f t="shared" si="24"/>
        <v>0.11600424205356713</v>
      </c>
      <c r="O37" s="28">
        <f t="shared" si="20"/>
        <v>0.16276291364320858</v>
      </c>
      <c r="P37" s="29">
        <f t="shared" si="21"/>
        <v>2.1720308844636466E-2</v>
      </c>
      <c r="Q37" s="29">
        <f t="shared" si="22"/>
        <v>2.5038362745004983E-2</v>
      </c>
      <c r="R37" s="65"/>
      <c r="S37" s="45"/>
    </row>
    <row r="38" spans="1:19" x14ac:dyDescent="0.25">
      <c r="A38" s="89"/>
      <c r="B38" s="14" t="s">
        <v>7</v>
      </c>
      <c r="C38" s="18">
        <f t="shared" ref="C38:H38" si="25">SUM(C28:C37)</f>
        <v>3799</v>
      </c>
      <c r="D38" s="18">
        <f t="shared" si="25"/>
        <v>2511</v>
      </c>
      <c r="E38" s="18">
        <f t="shared" si="25"/>
        <v>6310</v>
      </c>
      <c r="F38" s="18">
        <f t="shared" si="25"/>
        <v>905</v>
      </c>
      <c r="G38" s="18">
        <f t="shared" si="25"/>
        <v>376</v>
      </c>
      <c r="H38" s="18">
        <f t="shared" si="25"/>
        <v>1281</v>
      </c>
      <c r="I38" s="16">
        <f t="shared" si="1"/>
        <v>0.2382205843643064</v>
      </c>
      <c r="J38" s="16">
        <f t="shared" si="2"/>
        <v>0.14974113898845082</v>
      </c>
      <c r="K38" s="16">
        <f t="shared" si="3"/>
        <v>0.20301109350237717</v>
      </c>
      <c r="L38" s="26" t="str">
        <f t="shared" si="4"/>
        <v>19-21%</v>
      </c>
      <c r="M38" s="24">
        <f t="shared" si="23"/>
        <v>0.20301109350237717</v>
      </c>
      <c r="N38" s="28">
        <f t="shared" si="24"/>
        <v>0.19326843415457101</v>
      </c>
      <c r="O38" s="28">
        <f t="shared" si="20"/>
        <v>0.21311513855370398</v>
      </c>
      <c r="P38" s="29">
        <f t="shared" si="21"/>
        <v>9.7426593478061596E-3</v>
      </c>
      <c r="Q38" s="29">
        <f t="shared" si="22"/>
        <v>1.010404505132681E-2</v>
      </c>
      <c r="R38" s="65"/>
      <c r="S38" s="45"/>
    </row>
    <row r="39" spans="1:19" x14ac:dyDescent="0.25">
      <c r="A39" s="56" t="s">
        <v>8</v>
      </c>
      <c r="B39" s="57"/>
      <c r="C39" s="18">
        <f>SUM(C38)</f>
        <v>3799</v>
      </c>
      <c r="D39" s="18">
        <f t="shared" ref="D39:H39" si="26">SUM(D38)</f>
        <v>2511</v>
      </c>
      <c r="E39" s="18">
        <f t="shared" si="26"/>
        <v>6310</v>
      </c>
      <c r="F39" s="18">
        <f t="shared" si="26"/>
        <v>905</v>
      </c>
      <c r="G39" s="18">
        <f t="shared" si="26"/>
        <v>376</v>
      </c>
      <c r="H39" s="18">
        <f t="shared" si="26"/>
        <v>1281</v>
      </c>
      <c r="I39" s="16">
        <f t="shared" si="1"/>
        <v>0.2382205843643064</v>
      </c>
      <c r="J39" s="16">
        <f t="shared" si="2"/>
        <v>0.14974113898845082</v>
      </c>
      <c r="K39" s="16">
        <f t="shared" si="3"/>
        <v>0.20301109350237717</v>
      </c>
      <c r="L39" s="26" t="str">
        <f t="shared" si="4"/>
        <v>19-21%</v>
      </c>
      <c r="M39" s="24">
        <f>$K$39</f>
        <v>0.20301109350237717</v>
      </c>
      <c r="N39" s="28">
        <f t="shared" ref="N39" si="27">(((2*E39*(H39/E39))+3.841443202-(1.95996*SQRT(3.841443202+(4*E39*(H39/E39)*(1-(H39/E39))))))/(2*(E39+3.841443202)))</f>
        <v>0.19326843415457101</v>
      </c>
      <c r="O39" s="28">
        <f t="shared" si="20"/>
        <v>0.21311513855370398</v>
      </c>
      <c r="P39" s="29">
        <f t="shared" si="21"/>
        <v>9.7426593478061596E-3</v>
      </c>
      <c r="Q39" s="29">
        <f t="shared" si="22"/>
        <v>1.010404505132681E-2</v>
      </c>
      <c r="R39" s="65"/>
      <c r="S39" s="45"/>
    </row>
    <row r="40" spans="1:19" x14ac:dyDescent="0.25">
      <c r="A40" s="58"/>
      <c r="B40" s="59"/>
      <c r="C40" s="53"/>
      <c r="D40" s="53"/>
      <c r="E40" s="53"/>
      <c r="F40" s="53"/>
      <c r="G40" s="53"/>
      <c r="H40" s="53"/>
      <c r="I40" s="23"/>
      <c r="J40" s="23"/>
      <c r="K40" s="23"/>
      <c r="L40" s="54"/>
      <c r="M40" s="24"/>
      <c r="N40" s="28"/>
      <c r="O40" s="28"/>
      <c r="P40" s="29"/>
      <c r="Q40" s="29"/>
      <c r="R40" s="45"/>
      <c r="S40" s="45"/>
    </row>
    <row r="41" spans="1:19" ht="15.75" x14ac:dyDescent="0.25">
      <c r="A41" t="s">
        <v>34</v>
      </c>
      <c r="B41" s="21"/>
      <c r="C41" s="22"/>
      <c r="D41" s="22"/>
      <c r="E41" s="22"/>
      <c r="F41" s="22"/>
      <c r="G41" s="22"/>
      <c r="H41" s="22"/>
      <c r="I41" s="23"/>
      <c r="J41" s="23"/>
      <c r="K41" s="23"/>
      <c r="L41" s="40"/>
    </row>
    <row r="42" spans="1:19" ht="15.75" x14ac:dyDescent="0.25">
      <c r="A42" t="s">
        <v>9</v>
      </c>
      <c r="B42" s="21"/>
      <c r="C42" s="22"/>
      <c r="D42" s="22"/>
      <c r="E42" s="22"/>
      <c r="F42" s="22"/>
      <c r="G42" s="22"/>
      <c r="H42" s="22"/>
      <c r="I42" s="23"/>
      <c r="J42" s="23"/>
      <c r="K42" s="23"/>
      <c r="L42" s="23"/>
    </row>
    <row r="43" spans="1:19" ht="15.75" x14ac:dyDescent="0.25">
      <c r="A43" t="s">
        <v>10</v>
      </c>
      <c r="B43" s="21"/>
      <c r="C43" s="22"/>
      <c r="D43" s="22"/>
      <c r="E43" s="22"/>
      <c r="F43" s="22"/>
      <c r="G43" s="22"/>
      <c r="H43" s="22"/>
      <c r="I43" s="23"/>
      <c r="J43" s="23"/>
      <c r="K43" s="23"/>
      <c r="L43" s="23"/>
    </row>
    <row r="44" spans="1:19" ht="15.75" x14ac:dyDescent="0.25">
      <c r="A44" s="65" t="s">
        <v>37</v>
      </c>
      <c r="B44" s="21"/>
      <c r="C44" s="22"/>
      <c r="D44" s="22"/>
      <c r="E44" s="22"/>
      <c r="F44" s="22"/>
      <c r="G44" s="22"/>
      <c r="H44" s="22"/>
      <c r="I44" s="23"/>
      <c r="J44" s="23"/>
      <c r="K44" s="23"/>
      <c r="L44" s="23"/>
    </row>
    <row r="45" spans="1:19" ht="15.75" x14ac:dyDescent="0.25">
      <c r="A45" s="65" t="s">
        <v>41</v>
      </c>
      <c r="B45" s="21"/>
      <c r="C45" s="22"/>
      <c r="D45" s="22"/>
      <c r="E45" s="22"/>
      <c r="F45" s="22"/>
      <c r="G45" s="22"/>
      <c r="H45" s="22"/>
      <c r="I45" s="23"/>
      <c r="J45" s="23"/>
      <c r="K45" s="23"/>
      <c r="L45" s="23"/>
    </row>
    <row r="46" spans="1:19" ht="15.75" x14ac:dyDescent="0.25">
      <c r="A46" s="65" t="s">
        <v>69</v>
      </c>
      <c r="B46" s="21"/>
      <c r="C46" s="22"/>
      <c r="D46" s="22"/>
      <c r="E46" s="22"/>
      <c r="F46" s="22"/>
      <c r="G46" s="22"/>
      <c r="H46" s="22"/>
      <c r="I46" s="23"/>
      <c r="J46" s="23"/>
      <c r="K46" s="23"/>
      <c r="L46" s="23"/>
    </row>
    <row r="47" spans="1:19" ht="15.75" x14ac:dyDescent="0.25">
      <c r="A47" s="7"/>
      <c r="B47" s="21"/>
      <c r="C47" s="22"/>
      <c r="D47" s="22"/>
      <c r="E47" s="22"/>
      <c r="F47" s="22"/>
      <c r="G47" s="22"/>
      <c r="H47" s="22"/>
      <c r="I47" s="23"/>
      <c r="J47" s="23"/>
      <c r="K47" s="23"/>
      <c r="L47" s="23"/>
    </row>
    <row r="48" spans="1:19" ht="15.75" x14ac:dyDescent="0.25">
      <c r="A48" s="17" t="s">
        <v>43</v>
      </c>
      <c r="B48" s="21"/>
      <c r="C48" s="22"/>
      <c r="D48" s="22"/>
      <c r="E48" s="22"/>
      <c r="F48" s="22"/>
      <c r="G48" s="22"/>
      <c r="H48" s="22"/>
      <c r="I48" s="23"/>
      <c r="J48" s="23"/>
      <c r="K48" s="23"/>
      <c r="L48" s="23"/>
    </row>
    <row r="49" spans="1:19" ht="90" x14ac:dyDescent="0.25">
      <c r="A49" s="19" t="s">
        <v>57</v>
      </c>
      <c r="B49" s="19" t="s">
        <v>56</v>
      </c>
      <c r="C49" s="19" t="s">
        <v>54</v>
      </c>
      <c r="D49" s="19" t="s">
        <v>55</v>
      </c>
      <c r="E49" s="23"/>
      <c r="F49" s="23"/>
      <c r="G49" s="42"/>
      <c r="H49" s="42"/>
      <c r="I49" s="23"/>
      <c r="J49" s="23"/>
      <c r="K49" s="23"/>
      <c r="L49" s="23"/>
    </row>
    <row r="50" spans="1:19" x14ac:dyDescent="0.25">
      <c r="A50" s="36" t="s">
        <v>38</v>
      </c>
      <c r="B50" s="20">
        <v>31124</v>
      </c>
      <c r="C50" s="20">
        <v>5604</v>
      </c>
      <c r="D50" s="37">
        <f>C50/B50</f>
        <v>0.18005397763783576</v>
      </c>
      <c r="E50" s="23"/>
      <c r="F50" s="23"/>
      <c r="G50" s="43"/>
      <c r="H50" s="43"/>
      <c r="I50" s="23"/>
      <c r="J50" s="23"/>
      <c r="K50" s="23"/>
      <c r="L50" s="23"/>
    </row>
    <row r="51" spans="1:19" x14ac:dyDescent="0.25">
      <c r="A51" s="36" t="s">
        <v>39</v>
      </c>
      <c r="B51" s="20">
        <v>30693</v>
      </c>
      <c r="C51" s="20">
        <v>4457</v>
      </c>
      <c r="D51" s="37">
        <f>C51/B51</f>
        <v>0.14521226338253021</v>
      </c>
      <c r="E51" s="23"/>
      <c r="F51" s="23"/>
      <c r="G51" s="43"/>
      <c r="H51" s="43"/>
      <c r="I51" s="23"/>
      <c r="J51" s="23"/>
      <c r="K51" s="23"/>
      <c r="L51" s="23"/>
    </row>
    <row r="52" spans="1:19" x14ac:dyDescent="0.25">
      <c r="A52" s="39" t="s">
        <v>8</v>
      </c>
      <c r="B52" s="18">
        <f>SUM(B50:B51)</f>
        <v>61817</v>
      </c>
      <c r="C52" s="18">
        <v>10061</v>
      </c>
      <c r="D52" s="38">
        <f>C52/B52</f>
        <v>0.16275458207289256</v>
      </c>
      <c r="E52" s="23"/>
      <c r="F52" s="23"/>
      <c r="G52" s="44"/>
      <c r="H52" s="44"/>
      <c r="I52" s="23"/>
      <c r="J52" s="23"/>
      <c r="K52" s="23"/>
      <c r="L52" s="23"/>
    </row>
    <row r="53" spans="1:19" ht="15.75" x14ac:dyDescent="0.25">
      <c r="A53" s="34"/>
      <c r="B53" s="34"/>
      <c r="C53" s="35"/>
      <c r="D53" s="35"/>
      <c r="E53" s="35"/>
      <c r="F53" s="22"/>
      <c r="G53" s="22"/>
      <c r="H53" s="22"/>
      <c r="I53" s="23"/>
      <c r="J53" s="23"/>
      <c r="K53" s="23"/>
      <c r="L53" s="23"/>
    </row>
    <row r="54" spans="1:19" ht="15.75" x14ac:dyDescent="0.25">
      <c r="A54" s="17" t="s">
        <v>44</v>
      </c>
      <c r="B54" s="21"/>
      <c r="C54" s="22"/>
      <c r="D54" s="22"/>
      <c r="E54" s="22"/>
      <c r="F54" s="22"/>
      <c r="G54" s="22"/>
      <c r="H54" s="22"/>
      <c r="I54" s="23"/>
      <c r="J54" s="23"/>
      <c r="K54" s="23"/>
      <c r="L54" s="23"/>
    </row>
    <row r="55" spans="1:19" ht="60" x14ac:dyDescent="0.25">
      <c r="A55" s="19" t="s">
        <v>35</v>
      </c>
      <c r="B55" s="19" t="s">
        <v>47</v>
      </c>
      <c r="C55" s="19" t="s">
        <v>48</v>
      </c>
      <c r="D55" s="42"/>
      <c r="E55" s="42"/>
      <c r="F55" s="22"/>
      <c r="G55" s="22"/>
      <c r="H55" s="22"/>
      <c r="I55" s="23"/>
      <c r="J55" s="23"/>
      <c r="K55" s="23"/>
      <c r="L55" s="23"/>
    </row>
    <row r="56" spans="1:19" ht="15.75" x14ac:dyDescent="0.25">
      <c r="A56" s="20">
        <v>45219</v>
      </c>
      <c r="B56" s="20">
        <v>8780</v>
      </c>
      <c r="C56" s="13">
        <f>B56/A56</f>
        <v>0.19416616908821513</v>
      </c>
      <c r="D56" s="35"/>
      <c r="E56" s="35"/>
      <c r="F56" s="22"/>
      <c r="G56" s="22"/>
      <c r="H56" s="22"/>
      <c r="I56" s="23"/>
      <c r="J56" s="23"/>
      <c r="K56" s="23"/>
      <c r="L56" s="23"/>
    </row>
    <row r="57" spans="1:19" ht="15.75" x14ac:dyDescent="0.25">
      <c r="A57" s="34"/>
      <c r="B57" s="34"/>
      <c r="C57" s="35"/>
      <c r="D57" s="35"/>
      <c r="E57" s="35"/>
      <c r="F57" s="22"/>
      <c r="G57" s="22"/>
      <c r="H57" s="22"/>
      <c r="I57" s="23"/>
      <c r="J57" s="23"/>
      <c r="K57" s="23"/>
      <c r="L57" s="23"/>
    </row>
    <row r="58" spans="1:19" x14ac:dyDescent="0.25">
      <c r="A58" s="17" t="s">
        <v>45</v>
      </c>
    </row>
    <row r="59" spans="1:19" ht="15" customHeight="1" x14ac:dyDescent="0.25">
      <c r="A59" s="78" t="s">
        <v>0</v>
      </c>
      <c r="B59" s="78" t="s">
        <v>1</v>
      </c>
      <c r="C59" s="79" t="s">
        <v>73</v>
      </c>
      <c r="D59" s="79"/>
      <c r="E59" s="79"/>
      <c r="F59" s="79" t="s">
        <v>76</v>
      </c>
      <c r="G59" s="79"/>
      <c r="H59" s="79"/>
      <c r="I59" s="79" t="s">
        <v>77</v>
      </c>
      <c r="J59" s="79"/>
      <c r="K59" s="79"/>
      <c r="L59" s="75" t="s">
        <v>11</v>
      </c>
    </row>
    <row r="60" spans="1:19" x14ac:dyDescent="0.25">
      <c r="A60" s="78"/>
      <c r="B60" s="78"/>
      <c r="C60" s="79"/>
      <c r="D60" s="79"/>
      <c r="E60" s="79"/>
      <c r="F60" s="79"/>
      <c r="G60" s="79"/>
      <c r="H60" s="79"/>
      <c r="I60" s="79"/>
      <c r="J60" s="79"/>
      <c r="K60" s="79"/>
      <c r="L60" s="76"/>
    </row>
    <row r="61" spans="1:19" x14ac:dyDescent="0.25">
      <c r="A61" s="78"/>
      <c r="B61" s="78"/>
      <c r="C61" s="79"/>
      <c r="D61" s="79"/>
      <c r="E61" s="79"/>
      <c r="F61" s="79"/>
      <c r="G61" s="79"/>
      <c r="H61" s="79"/>
      <c r="I61" s="79"/>
      <c r="J61" s="79"/>
      <c r="K61" s="79"/>
      <c r="L61" s="76"/>
    </row>
    <row r="62" spans="1:19" ht="17.25" customHeight="1" x14ac:dyDescent="0.25">
      <c r="A62" s="78"/>
      <c r="B62" s="78"/>
      <c r="C62" s="41">
        <v>3002</v>
      </c>
      <c r="D62" s="41">
        <v>3004</v>
      </c>
      <c r="E62" s="41" t="s">
        <v>42</v>
      </c>
      <c r="F62" s="41">
        <v>3002</v>
      </c>
      <c r="G62" s="41">
        <v>3004</v>
      </c>
      <c r="H62" s="41" t="s">
        <v>42</v>
      </c>
      <c r="I62" s="41">
        <v>3002</v>
      </c>
      <c r="J62" s="41">
        <v>3004</v>
      </c>
      <c r="K62" s="41" t="s">
        <v>42</v>
      </c>
      <c r="L62" s="77"/>
      <c r="M62" s="30"/>
      <c r="N62" s="27" t="s">
        <v>12</v>
      </c>
      <c r="O62" s="27" t="s">
        <v>13</v>
      </c>
      <c r="P62" s="27" t="s">
        <v>14</v>
      </c>
      <c r="Q62" s="27" t="s">
        <v>15</v>
      </c>
      <c r="R62" s="45"/>
      <c r="S62" s="45"/>
    </row>
    <row r="63" spans="1:19" x14ac:dyDescent="0.25">
      <c r="A63" s="78" t="s">
        <v>2</v>
      </c>
      <c r="B63" s="31" t="s">
        <v>16</v>
      </c>
      <c r="C63" s="20">
        <v>1404</v>
      </c>
      <c r="D63" s="20">
        <v>2193</v>
      </c>
      <c r="E63" s="18">
        <v>3597</v>
      </c>
      <c r="F63" s="20">
        <v>220</v>
      </c>
      <c r="G63" s="20">
        <v>255</v>
      </c>
      <c r="H63" s="18">
        <v>475</v>
      </c>
      <c r="I63" s="13">
        <f>F63/C63</f>
        <v>0.15669515669515668</v>
      </c>
      <c r="J63" s="13">
        <f>G63/D63</f>
        <v>0.11627906976744186</v>
      </c>
      <c r="K63" s="16">
        <f>H63/E63</f>
        <v>0.132054489852655</v>
      </c>
      <c r="L63" s="25" t="str">
        <f>ROUND(N63*100,0)&amp;-ROUND(O63*100,0)&amp;"%"</f>
        <v>12-14%</v>
      </c>
      <c r="M63" s="24">
        <f t="shared" ref="M63:M70" si="28">$K$75</f>
        <v>0.16366519424623399</v>
      </c>
      <c r="N63" s="28">
        <f>(((2*E63*(H63/E63))+3.841443202-(1.95996*SQRT(3.841443202+(4*E63*(H63/E63)*(1-(H63/E63))))))/(2*(E63+3.841443202)))</f>
        <v>0.12138227391076752</v>
      </c>
      <c r="O63" s="28">
        <f>(((2*E63*(H63/E63))+3.841443202+(1.95996*SQRT(3.841443202+(4*E63*(H63/E63)*(1-(H63/E63))))))/(2*(E63+3.841443202)))</f>
        <v>0.14351176773129087</v>
      </c>
      <c r="P63" s="29">
        <f>K63-N63</f>
        <v>1.0672215941887483E-2</v>
      </c>
      <c r="Q63" s="29">
        <f>O63-K63</f>
        <v>1.1457277878635874E-2</v>
      </c>
      <c r="R63" s="45"/>
      <c r="S63" s="45"/>
    </row>
    <row r="64" spans="1:19" x14ac:dyDescent="0.25">
      <c r="A64" s="78"/>
      <c r="B64" s="32" t="s">
        <v>17</v>
      </c>
      <c r="C64" s="20">
        <v>1494</v>
      </c>
      <c r="D64" s="20">
        <v>3228</v>
      </c>
      <c r="E64" s="18">
        <v>4722</v>
      </c>
      <c r="F64" s="20">
        <v>147</v>
      </c>
      <c r="G64" s="20">
        <v>228</v>
      </c>
      <c r="H64" s="18">
        <v>375</v>
      </c>
      <c r="I64" s="13">
        <f t="shared" ref="I64:I94" si="29">F64/C64</f>
        <v>9.8393574297188757E-2</v>
      </c>
      <c r="J64" s="13">
        <f t="shared" ref="J64:J94" si="30">G64/D64</f>
        <v>7.0631970260223054E-2</v>
      </c>
      <c r="K64" s="16">
        <f t="shared" ref="K64:K94" si="31">H64/E64</f>
        <v>7.9415501905972047E-2</v>
      </c>
      <c r="L64" s="25" t="str">
        <f t="shared" ref="L64:L94" si="32">ROUND(N64*100,0)&amp;-ROUND(O64*100,0)&amp;"%"</f>
        <v>7-9%</v>
      </c>
      <c r="M64" s="24">
        <f t="shared" si="28"/>
        <v>0.16366519424623399</v>
      </c>
      <c r="N64" s="28">
        <f t="shared" ref="N64:N94" si="33">(((2*E64*(H64/E64))+3.841443202-(1.95996*SQRT(3.841443202+(4*E64*(H64/E64)*(1-(H64/E64))))))/(2*(E64+3.841443202)))</f>
        <v>7.2040906196804824E-2</v>
      </c>
      <c r="O64" s="28">
        <f t="shared" ref="O64:O94" si="34">(((2*E64*(H64/E64))+3.841443202+(1.95996*SQRT(3.841443202+(4*E64*(H64/E64)*(1-(H64/E64))))))/(2*(E64+3.841443202)))</f>
        <v>8.7473849484721769E-2</v>
      </c>
      <c r="P64" s="29">
        <f t="shared" ref="P64:P94" si="35">K64-N64</f>
        <v>7.3745957091672226E-3</v>
      </c>
      <c r="Q64" s="29">
        <f t="shared" ref="Q64:Q94" si="36">O64-K64</f>
        <v>8.0583475787497222E-3</v>
      </c>
      <c r="R64" s="45"/>
      <c r="S64" s="45"/>
    </row>
    <row r="65" spans="1:19" x14ac:dyDescent="0.25">
      <c r="A65" s="78"/>
      <c r="B65" s="15" t="s">
        <v>3</v>
      </c>
      <c r="C65" s="18">
        <v>2898</v>
      </c>
      <c r="D65" s="18">
        <v>5421</v>
      </c>
      <c r="E65" s="18">
        <v>8319</v>
      </c>
      <c r="F65" s="18">
        <v>367</v>
      </c>
      <c r="G65" s="18">
        <v>483</v>
      </c>
      <c r="H65" s="18">
        <v>850</v>
      </c>
      <c r="I65" s="16">
        <f t="shared" si="29"/>
        <v>0.12663906142167011</v>
      </c>
      <c r="J65" s="16">
        <f t="shared" si="30"/>
        <v>8.909795240730492E-2</v>
      </c>
      <c r="K65" s="16">
        <f t="shared" si="31"/>
        <v>0.10217574227671596</v>
      </c>
      <c r="L65" s="26" t="str">
        <f t="shared" si="32"/>
        <v>10-11%</v>
      </c>
      <c r="M65" s="24">
        <f t="shared" si="28"/>
        <v>0.16366519424623399</v>
      </c>
      <c r="N65" s="28">
        <f t="shared" si="33"/>
        <v>9.5849767202030922E-2</v>
      </c>
      <c r="O65" s="28">
        <f t="shared" si="34"/>
        <v>0.10886895233980029</v>
      </c>
      <c r="P65" s="29">
        <f t="shared" si="35"/>
        <v>6.3259750746850335E-3</v>
      </c>
      <c r="Q65" s="29">
        <f t="shared" si="36"/>
        <v>6.6932100630843344E-3</v>
      </c>
      <c r="R65" s="45"/>
      <c r="S65" s="45"/>
    </row>
    <row r="66" spans="1:19" x14ac:dyDescent="0.25">
      <c r="A66" s="78" t="s">
        <v>4</v>
      </c>
      <c r="B66" s="32" t="s">
        <v>18</v>
      </c>
      <c r="C66" s="20">
        <v>2162</v>
      </c>
      <c r="D66" s="20">
        <v>8567</v>
      </c>
      <c r="E66" s="18">
        <v>10729</v>
      </c>
      <c r="F66" s="20">
        <v>202</v>
      </c>
      <c r="G66" s="20">
        <v>647</v>
      </c>
      <c r="H66" s="18">
        <v>849</v>
      </c>
      <c r="I66" s="13">
        <f t="shared" si="29"/>
        <v>9.3432007400555045E-2</v>
      </c>
      <c r="J66" s="13">
        <f t="shared" si="30"/>
        <v>7.5522353215828175E-2</v>
      </c>
      <c r="K66" s="16">
        <f t="shared" si="31"/>
        <v>7.9131326311865036E-2</v>
      </c>
      <c r="L66" s="25" t="str">
        <f t="shared" si="32"/>
        <v>7-8%</v>
      </c>
      <c r="M66" s="24">
        <f t="shared" si="28"/>
        <v>0.16366519424623399</v>
      </c>
      <c r="N66" s="28">
        <f t="shared" si="33"/>
        <v>7.4172774875760655E-2</v>
      </c>
      <c r="O66" s="28">
        <f t="shared" si="34"/>
        <v>8.4391148033947247E-2</v>
      </c>
      <c r="P66" s="29">
        <f t="shared" si="35"/>
        <v>4.9585514361043803E-3</v>
      </c>
      <c r="Q66" s="29">
        <f t="shared" si="36"/>
        <v>5.2598217220822113E-3</v>
      </c>
      <c r="R66" s="45"/>
      <c r="S66" s="45"/>
    </row>
    <row r="67" spans="1:19" x14ac:dyDescent="0.25">
      <c r="A67" s="78"/>
      <c r="B67" s="32" t="s">
        <v>19</v>
      </c>
      <c r="C67" s="20">
        <v>1189</v>
      </c>
      <c r="D67" s="20">
        <v>2378</v>
      </c>
      <c r="E67" s="18">
        <v>3567</v>
      </c>
      <c r="F67" s="20">
        <v>297</v>
      </c>
      <c r="G67" s="20">
        <v>633</v>
      </c>
      <c r="H67" s="18">
        <v>930</v>
      </c>
      <c r="I67" s="13">
        <f t="shared" si="29"/>
        <v>0.24978973927670312</v>
      </c>
      <c r="J67" s="13">
        <f t="shared" si="30"/>
        <v>0.26619007569386038</v>
      </c>
      <c r="K67" s="16">
        <f t="shared" si="31"/>
        <v>0.26072329688814128</v>
      </c>
      <c r="L67" s="25" t="str">
        <f t="shared" si="32"/>
        <v>25-28%</v>
      </c>
      <c r="M67" s="24">
        <f t="shared" si="28"/>
        <v>0.16366519424623399</v>
      </c>
      <c r="N67" s="28">
        <f t="shared" si="33"/>
        <v>0.24657864232936369</v>
      </c>
      <c r="O67" s="28">
        <f t="shared" si="34"/>
        <v>0.27538277008515094</v>
      </c>
      <c r="P67" s="29">
        <f t="shared" si="35"/>
        <v>1.4144654558777586E-2</v>
      </c>
      <c r="Q67" s="29">
        <f t="shared" si="36"/>
        <v>1.4659473197009665E-2</v>
      </c>
      <c r="R67" s="45"/>
      <c r="S67" s="45"/>
    </row>
    <row r="68" spans="1:19" x14ac:dyDescent="0.25">
      <c r="A68" s="78"/>
      <c r="B68" s="33" t="s">
        <v>20</v>
      </c>
      <c r="C68" s="20">
        <v>1563</v>
      </c>
      <c r="D68" s="20">
        <v>2091</v>
      </c>
      <c r="E68" s="18">
        <v>3654</v>
      </c>
      <c r="F68" s="20">
        <v>112</v>
      </c>
      <c r="G68" s="20">
        <v>131</v>
      </c>
      <c r="H68" s="18">
        <v>243</v>
      </c>
      <c r="I68" s="13">
        <f t="shared" si="29"/>
        <v>7.1657069737683945E-2</v>
      </c>
      <c r="J68" s="13">
        <f t="shared" si="30"/>
        <v>6.2649450023912007E-2</v>
      </c>
      <c r="K68" s="16">
        <f t="shared" si="31"/>
        <v>6.6502463054187194E-2</v>
      </c>
      <c r="L68" s="25" t="str">
        <f t="shared" si="32"/>
        <v>6-8%</v>
      </c>
      <c r="M68" s="24">
        <f t="shared" si="28"/>
        <v>0.16366519424623399</v>
      </c>
      <c r="N68" s="28">
        <f t="shared" si="33"/>
        <v>5.887049614250843E-2</v>
      </c>
      <c r="O68" s="28">
        <f t="shared" si="34"/>
        <v>7.5044943005997344E-2</v>
      </c>
      <c r="P68" s="29">
        <f t="shared" si="35"/>
        <v>7.6319669116787642E-3</v>
      </c>
      <c r="Q68" s="29">
        <f t="shared" si="36"/>
        <v>8.5424799518101502E-3</v>
      </c>
      <c r="R68" s="45"/>
      <c r="S68" s="45"/>
    </row>
    <row r="69" spans="1:19" x14ac:dyDescent="0.25">
      <c r="A69" s="78"/>
      <c r="B69" s="32" t="s">
        <v>21</v>
      </c>
      <c r="C69" s="20">
        <v>709</v>
      </c>
      <c r="D69" s="20">
        <v>666</v>
      </c>
      <c r="E69" s="18">
        <v>1375</v>
      </c>
      <c r="F69" s="20">
        <v>54</v>
      </c>
      <c r="G69" s="20">
        <v>100</v>
      </c>
      <c r="H69" s="18">
        <v>154</v>
      </c>
      <c r="I69" s="13">
        <f t="shared" si="29"/>
        <v>7.6163610719322997E-2</v>
      </c>
      <c r="J69" s="13">
        <f t="shared" si="30"/>
        <v>0.15015015015015015</v>
      </c>
      <c r="K69" s="16">
        <f t="shared" si="31"/>
        <v>0.112</v>
      </c>
      <c r="L69" s="25" t="str">
        <f t="shared" si="32"/>
        <v>10-13%</v>
      </c>
      <c r="M69" s="24">
        <f t="shared" si="28"/>
        <v>0.16366519424623399</v>
      </c>
      <c r="N69" s="28">
        <f t="shared" si="33"/>
        <v>9.6400070724674117E-2</v>
      </c>
      <c r="O69" s="28">
        <f t="shared" si="34"/>
        <v>0.12976186017713393</v>
      </c>
      <c r="P69" s="29">
        <f t="shared" si="35"/>
        <v>1.5599929275325886E-2</v>
      </c>
      <c r="Q69" s="29">
        <f t="shared" si="36"/>
        <v>1.7761860177133923E-2</v>
      </c>
      <c r="R69" s="45"/>
      <c r="S69" s="45"/>
    </row>
    <row r="70" spans="1:19" x14ac:dyDescent="0.25">
      <c r="A70" s="87"/>
      <c r="B70" s="47" t="s">
        <v>5</v>
      </c>
      <c r="C70" s="48">
        <v>5623</v>
      </c>
      <c r="D70" s="48">
        <v>13702</v>
      </c>
      <c r="E70" s="48">
        <v>19325</v>
      </c>
      <c r="F70" s="48">
        <v>665</v>
      </c>
      <c r="G70" s="48">
        <v>1511</v>
      </c>
      <c r="H70" s="48">
        <v>2176</v>
      </c>
      <c r="I70" s="49">
        <f t="shared" si="29"/>
        <v>0.11826427174106349</v>
      </c>
      <c r="J70" s="49">
        <f t="shared" si="30"/>
        <v>0.11027587213545467</v>
      </c>
      <c r="K70" s="49">
        <f t="shared" si="31"/>
        <v>0.11260025873221216</v>
      </c>
      <c r="L70" s="50" t="str">
        <f t="shared" si="32"/>
        <v>11-12%</v>
      </c>
      <c r="M70" s="24">
        <f t="shared" si="28"/>
        <v>0.16366519424623399</v>
      </c>
      <c r="N70" s="28">
        <f t="shared" si="33"/>
        <v>0.10822029409425941</v>
      </c>
      <c r="O70" s="28">
        <f t="shared" si="34"/>
        <v>0.11713420819195805</v>
      </c>
      <c r="P70" s="29">
        <f t="shared" si="35"/>
        <v>4.3799646379527463E-3</v>
      </c>
      <c r="Q70" s="29">
        <f t="shared" si="36"/>
        <v>4.5339494597458896E-3</v>
      </c>
      <c r="R70" s="45"/>
      <c r="S70" s="45"/>
    </row>
    <row r="71" spans="1:19" ht="15.75" customHeight="1" x14ac:dyDescent="0.25">
      <c r="A71" s="87" t="s">
        <v>6</v>
      </c>
      <c r="B71" s="32" t="s">
        <v>25</v>
      </c>
      <c r="C71" s="20">
        <v>632</v>
      </c>
      <c r="D71" s="20">
        <v>1031</v>
      </c>
      <c r="E71" s="18">
        <v>1663</v>
      </c>
      <c r="F71" s="20">
        <v>348</v>
      </c>
      <c r="G71" s="20">
        <v>545</v>
      </c>
      <c r="H71" s="18">
        <v>893</v>
      </c>
      <c r="I71" s="13">
        <f t="shared" ref="I71:K72" si="37">F71/C71</f>
        <v>0.55063291139240511</v>
      </c>
      <c r="J71" s="13">
        <f t="shared" si="37"/>
        <v>0.52861299709020371</v>
      </c>
      <c r="K71" s="16">
        <f t="shared" si="37"/>
        <v>0.5369813589897775</v>
      </c>
      <c r="L71" s="25" t="str">
        <f>ROUND(N71*100,0)&amp;-ROUND(O71*100,0)&amp;"%"</f>
        <v>51-56%</v>
      </c>
      <c r="M71" s="24">
        <f t="shared" ref="M71:M74" si="38">$K$75</f>
        <v>0.16366519424623399</v>
      </c>
      <c r="N71" s="28">
        <f>(((2*E71*(H71/E71))+3.841443202-(1.95996*SQRT(3.841443202+(4*E71*(H71/E71)*(1-(H71/E71))))))/(2*(E71+3.841443202)))</f>
        <v>0.51295847280935325</v>
      </c>
      <c r="O71" s="28">
        <f>(((2*E71*(H71/E71))+3.841443202+(1.95996*SQRT(3.841443202+(4*E71*(H71/E71)*(1-(H71/E71))))))/(2*(E71+3.841443202)))</f>
        <v>0.56083378889714541</v>
      </c>
      <c r="P71" s="29">
        <f>K71-N71</f>
        <v>2.4022886180424252E-2</v>
      </c>
      <c r="Q71" s="29">
        <f>O71-K71</f>
        <v>2.3852429907367911E-2</v>
      </c>
      <c r="R71" s="45"/>
      <c r="S71" s="45"/>
    </row>
    <row r="72" spans="1:19" x14ac:dyDescent="0.25">
      <c r="A72" s="88"/>
      <c r="B72" s="32" t="s">
        <v>28</v>
      </c>
      <c r="C72" s="20">
        <v>725</v>
      </c>
      <c r="D72" s="20">
        <v>1067</v>
      </c>
      <c r="E72" s="18">
        <v>1792</v>
      </c>
      <c r="F72" s="20">
        <v>489</v>
      </c>
      <c r="G72" s="20">
        <v>533</v>
      </c>
      <c r="H72" s="18">
        <v>1022</v>
      </c>
      <c r="I72" s="13">
        <f t="shared" si="37"/>
        <v>0.67448275862068963</v>
      </c>
      <c r="J72" s="13">
        <f t="shared" si="37"/>
        <v>0.49953139643861294</v>
      </c>
      <c r="K72" s="16">
        <f t="shared" si="37"/>
        <v>0.5703125</v>
      </c>
      <c r="L72" s="25" t="str">
        <f>ROUND(N72*100,0)&amp;-ROUND(O72*100,0)&amp;"%"</f>
        <v>55-59%</v>
      </c>
      <c r="M72" s="24">
        <f t="shared" si="38"/>
        <v>0.16366519424623399</v>
      </c>
      <c r="N72" s="28">
        <f>(((2*E72*(H72/E72))+3.841443202-(1.95996*SQRT(3.841443202+(4*E72*(H72/E72)*(1-(H72/E72))))))/(2*(E72+3.841443202)))</f>
        <v>0.54726631900835598</v>
      </c>
      <c r="O72" s="28">
        <f>(((2*E72*(H72/E72))+3.841443202+(1.95996*SQRT(3.841443202+(4*E72*(H72/E72)*(1-(H72/E72))))))/(2*(E72+3.841443202)))</f>
        <v>0.59305787328263049</v>
      </c>
      <c r="P72" s="29">
        <f>K72-N72</f>
        <v>2.3046180991644016E-2</v>
      </c>
      <c r="Q72" s="29">
        <f>O72-K72</f>
        <v>2.2745373282630488E-2</v>
      </c>
      <c r="R72" s="45"/>
      <c r="S72" s="45"/>
    </row>
    <row r="73" spans="1:19" x14ac:dyDescent="0.25">
      <c r="A73" s="89"/>
      <c r="B73" s="15" t="s">
        <v>7</v>
      </c>
      <c r="C73" s="18">
        <f>SUM(C71:C72)</f>
        <v>1357</v>
      </c>
      <c r="D73" s="18">
        <f t="shared" ref="D73:H73" si="39">SUM(D71:D72)</f>
        <v>2098</v>
      </c>
      <c r="E73" s="18">
        <f t="shared" si="39"/>
        <v>3455</v>
      </c>
      <c r="F73" s="18">
        <f t="shared" si="39"/>
        <v>837</v>
      </c>
      <c r="G73" s="18">
        <f t="shared" si="39"/>
        <v>1078</v>
      </c>
      <c r="H73" s="18">
        <f t="shared" si="39"/>
        <v>1915</v>
      </c>
      <c r="I73" s="16">
        <f t="shared" ref="I73:I74" si="40">F73/C73</f>
        <v>0.6168017686072218</v>
      </c>
      <c r="J73" s="16">
        <f t="shared" ref="J73:J74" si="41">G73/D73</f>
        <v>0.51382268827454713</v>
      </c>
      <c r="K73" s="16">
        <f t="shared" ref="K73:K74" si="42">H73/E73</f>
        <v>0.55426917510853835</v>
      </c>
      <c r="L73" s="26" t="str">
        <f t="shared" ref="L73:L74" si="43">ROUND(N73*100,0)&amp;-ROUND(O73*100,0)&amp;"%"</f>
        <v>54-57%</v>
      </c>
      <c r="M73" s="24">
        <f t="shared" si="38"/>
        <v>0.16366519424623399</v>
      </c>
      <c r="N73" s="28">
        <f t="shared" ref="N73:N74" si="44">(((2*E73*(H73/E73))+3.841443202-(1.95996*SQRT(3.841443202+(4*E73*(H73/E73)*(1-(H73/E73))))))/(2*(E73+3.841443202)))</f>
        <v>0.53764428381309337</v>
      </c>
      <c r="O73" s="28">
        <f t="shared" ref="O73:O74" si="45">(((2*E73*(H73/E73))+3.841443202+(1.95996*SQRT(3.841443202+(4*E73*(H73/E73)*(1-(H73/E73))))))/(2*(E73+3.841443202)))</f>
        <v>0.57077352202100295</v>
      </c>
      <c r="P73" s="29">
        <f t="shared" ref="P73:P74" si="46">K73-N73</f>
        <v>1.6624891295444977E-2</v>
      </c>
      <c r="Q73" s="29">
        <f t="shared" ref="Q73:Q74" si="47">O73-K73</f>
        <v>1.6504346912464607E-2</v>
      </c>
      <c r="R73" s="45"/>
      <c r="S73" s="45"/>
    </row>
    <row r="74" spans="1:19" ht="30" x14ac:dyDescent="0.25">
      <c r="A74" s="71" t="s">
        <v>64</v>
      </c>
      <c r="B74" s="14" t="s">
        <v>65</v>
      </c>
      <c r="C74" s="18">
        <v>3682</v>
      </c>
      <c r="D74" s="18">
        <v>9364</v>
      </c>
      <c r="E74" s="18">
        <v>13046</v>
      </c>
      <c r="F74" s="18">
        <v>792</v>
      </c>
      <c r="G74" s="18">
        <v>1492</v>
      </c>
      <c r="H74" s="18">
        <v>2284</v>
      </c>
      <c r="I74" s="16">
        <f t="shared" si="40"/>
        <v>0.21510048886474742</v>
      </c>
      <c r="J74" s="16">
        <f t="shared" si="41"/>
        <v>0.15933361811191799</v>
      </c>
      <c r="K74" s="16">
        <f t="shared" si="42"/>
        <v>0.17507281925494406</v>
      </c>
      <c r="L74" s="26" t="str">
        <f t="shared" si="43"/>
        <v>17-18%</v>
      </c>
      <c r="M74" s="24">
        <f t="shared" si="38"/>
        <v>0.16366519424623399</v>
      </c>
      <c r="N74" s="28">
        <f t="shared" si="44"/>
        <v>0.16864755294439271</v>
      </c>
      <c r="O74" s="28">
        <f t="shared" si="45"/>
        <v>0.18168938127051229</v>
      </c>
      <c r="P74" s="29">
        <f t="shared" si="46"/>
        <v>6.4252663105513474E-3</v>
      </c>
      <c r="Q74" s="29">
        <f t="shared" si="47"/>
        <v>6.6165620155682336E-3</v>
      </c>
      <c r="R74" s="45"/>
      <c r="S74" s="45"/>
    </row>
    <row r="75" spans="1:19" x14ac:dyDescent="0.25">
      <c r="A75" s="56" t="s">
        <v>8</v>
      </c>
      <c r="B75" s="57"/>
      <c r="C75" s="18">
        <f>SUM(C65,C70,C73,C74)</f>
        <v>13560</v>
      </c>
      <c r="D75" s="18">
        <f t="shared" ref="D75:H75" si="48">SUM(D65,D70,D73,D74)</f>
        <v>30585</v>
      </c>
      <c r="E75" s="18">
        <f t="shared" si="48"/>
        <v>44145</v>
      </c>
      <c r="F75" s="18">
        <f>SUM(F65,F70,F73,F74)</f>
        <v>2661</v>
      </c>
      <c r="G75" s="18">
        <f t="shared" si="48"/>
        <v>4564</v>
      </c>
      <c r="H75" s="18">
        <f t="shared" si="48"/>
        <v>7225</v>
      </c>
      <c r="I75" s="16">
        <f t="shared" si="29"/>
        <v>0.19623893805309733</v>
      </c>
      <c r="J75" s="16">
        <f t="shared" si="30"/>
        <v>0.149223475559915</v>
      </c>
      <c r="K75" s="16">
        <f t="shared" si="31"/>
        <v>0.16366519424623399</v>
      </c>
      <c r="L75" s="26" t="str">
        <f t="shared" si="32"/>
        <v>16-17%</v>
      </c>
      <c r="M75" s="24">
        <f>$K$75</f>
        <v>0.16366519424623399</v>
      </c>
      <c r="N75" s="28">
        <f t="shared" ref="N75" si="49">(((2*E75*(H75/E75))+3.841443202-(1.95996*SQRT(3.841443202+(4*E75*(H75/E75)*(1-(H75/E75))))))/(2*(E75+3.841443202)))</f>
        <v>0.16024324888889421</v>
      </c>
      <c r="O75" s="28">
        <f t="shared" ref="O75" si="50">(((2*E75*(H75/E75))+3.841443202+(1.95996*SQRT(3.841443202+(4*E75*(H75/E75)*(1-(H75/E75))))))/(2*(E75+3.841443202)))</f>
        <v>0.1671456693865046</v>
      </c>
      <c r="P75" s="29">
        <f t="shared" ref="P75" si="51">K75-N75</f>
        <v>3.4219453573397784E-3</v>
      </c>
      <c r="Q75" s="29">
        <f t="shared" ref="Q75" si="52">O75-K75</f>
        <v>3.4804751402706113E-3</v>
      </c>
      <c r="R75" s="45"/>
      <c r="S75" s="45"/>
    </row>
    <row r="76" spans="1:19" x14ac:dyDescent="0.25">
      <c r="A76" s="51"/>
      <c r="B76" s="52"/>
      <c r="C76" s="53"/>
      <c r="D76" s="53"/>
      <c r="E76" s="53"/>
      <c r="F76" s="53"/>
      <c r="G76" s="53"/>
      <c r="H76" s="53"/>
      <c r="I76" s="23"/>
      <c r="J76" s="23"/>
      <c r="K76" s="23"/>
      <c r="L76" s="54"/>
      <c r="M76" s="24"/>
      <c r="N76" s="28"/>
      <c r="O76" s="28"/>
      <c r="P76" s="29"/>
      <c r="Q76" s="29"/>
      <c r="R76" s="45"/>
    </row>
    <row r="77" spans="1:19" x14ac:dyDescent="0.25">
      <c r="A77" s="51"/>
      <c r="B77" s="52"/>
      <c r="C77" s="53"/>
      <c r="D77" s="53"/>
      <c r="E77" s="53"/>
      <c r="F77" s="53"/>
      <c r="G77" s="53"/>
      <c r="H77" s="53"/>
      <c r="I77" s="23"/>
      <c r="J77" s="23"/>
      <c r="K77" s="23"/>
      <c r="L77" s="54"/>
      <c r="M77" s="24"/>
      <c r="N77" s="28"/>
      <c r="O77" s="28"/>
      <c r="P77" s="29"/>
      <c r="Q77" s="29"/>
      <c r="R77" s="45"/>
    </row>
    <row r="78" spans="1:19" x14ac:dyDescent="0.25">
      <c r="A78" s="17" t="s">
        <v>52</v>
      </c>
      <c r="B78" s="52"/>
      <c r="C78" s="53"/>
      <c r="D78" s="53"/>
      <c r="E78" s="53"/>
      <c r="F78" s="53"/>
      <c r="G78" s="53"/>
      <c r="H78" s="53"/>
      <c r="I78" s="23"/>
      <c r="J78" s="23"/>
      <c r="K78" s="23"/>
      <c r="L78" s="54"/>
      <c r="M78" s="24"/>
      <c r="N78" s="28"/>
      <c r="O78" s="28"/>
      <c r="P78" s="29"/>
      <c r="Q78" s="29"/>
      <c r="R78" s="45"/>
    </row>
    <row r="79" spans="1:19" x14ac:dyDescent="0.25">
      <c r="A79" s="78" t="s">
        <v>0</v>
      </c>
      <c r="B79" s="78" t="s">
        <v>68</v>
      </c>
      <c r="C79" s="79" t="s">
        <v>73</v>
      </c>
      <c r="D79" s="79"/>
      <c r="E79" s="79"/>
      <c r="F79" s="79" t="s">
        <v>75</v>
      </c>
      <c r="G79" s="79"/>
      <c r="H79" s="79"/>
      <c r="I79" s="79" t="s">
        <v>74</v>
      </c>
      <c r="J79" s="79"/>
      <c r="K79" s="79"/>
      <c r="L79" s="75" t="s">
        <v>11</v>
      </c>
      <c r="M79" s="24"/>
      <c r="N79" s="28"/>
      <c r="O79" s="28"/>
      <c r="P79" s="29"/>
      <c r="Q79" s="29"/>
      <c r="R79" s="45"/>
    </row>
    <row r="80" spans="1:19" x14ac:dyDescent="0.25">
      <c r="A80" s="78"/>
      <c r="B80" s="78"/>
      <c r="C80" s="79"/>
      <c r="D80" s="79"/>
      <c r="E80" s="79"/>
      <c r="F80" s="79"/>
      <c r="G80" s="79"/>
      <c r="H80" s="79"/>
      <c r="I80" s="79"/>
      <c r="J80" s="79"/>
      <c r="K80" s="79"/>
      <c r="L80" s="76"/>
      <c r="M80" s="60"/>
      <c r="N80" s="61"/>
      <c r="O80" s="61"/>
      <c r="P80" s="62"/>
      <c r="Q80" s="62"/>
      <c r="R80" s="45"/>
      <c r="S80" s="45"/>
    </row>
    <row r="81" spans="1:19" x14ac:dyDescent="0.25">
      <c r="A81" s="78"/>
      <c r="B81" s="78"/>
      <c r="C81" s="79"/>
      <c r="D81" s="79"/>
      <c r="E81" s="79"/>
      <c r="F81" s="79"/>
      <c r="G81" s="79"/>
      <c r="H81" s="79"/>
      <c r="I81" s="79"/>
      <c r="J81" s="79"/>
      <c r="K81" s="79"/>
      <c r="L81" s="76"/>
      <c r="M81" s="60"/>
      <c r="N81" s="61"/>
      <c r="O81" s="61"/>
      <c r="P81" s="62"/>
      <c r="Q81" s="62"/>
      <c r="R81" s="45"/>
      <c r="S81" s="45"/>
    </row>
    <row r="82" spans="1:19" x14ac:dyDescent="0.25">
      <c r="A82" s="78"/>
      <c r="B82" s="78"/>
      <c r="C82" s="46">
        <v>3002</v>
      </c>
      <c r="D82" s="46">
        <v>3004</v>
      </c>
      <c r="E82" s="46" t="s">
        <v>42</v>
      </c>
      <c r="F82" s="46">
        <v>3002</v>
      </c>
      <c r="G82" s="46">
        <v>3004</v>
      </c>
      <c r="H82" s="46" t="s">
        <v>42</v>
      </c>
      <c r="I82" s="46">
        <v>3002</v>
      </c>
      <c r="J82" s="46">
        <v>3004</v>
      </c>
      <c r="K82" s="46" t="s">
        <v>42</v>
      </c>
      <c r="L82" s="77"/>
      <c r="M82" s="60"/>
      <c r="N82" s="61"/>
      <c r="O82" s="61"/>
      <c r="P82" s="62"/>
      <c r="Q82" s="62"/>
      <c r="R82" s="45"/>
      <c r="S82" s="45"/>
    </row>
    <row r="83" spans="1:19" x14ac:dyDescent="0.25">
      <c r="A83" s="70" t="s">
        <v>6</v>
      </c>
      <c r="B83" s="31" t="s">
        <v>22</v>
      </c>
      <c r="C83" s="63">
        <v>84</v>
      </c>
      <c r="D83" s="63">
        <v>76</v>
      </c>
      <c r="E83" s="74">
        <v>160</v>
      </c>
      <c r="F83" s="63">
        <v>1</v>
      </c>
      <c r="G83" s="63"/>
      <c r="H83" s="74">
        <v>1</v>
      </c>
      <c r="I83" s="64">
        <f t="shared" si="29"/>
        <v>1.1904761904761904E-2</v>
      </c>
      <c r="J83" s="64">
        <f t="shared" si="30"/>
        <v>0</v>
      </c>
      <c r="K83" s="73">
        <f t="shared" si="31"/>
        <v>6.2500000000000003E-3</v>
      </c>
      <c r="L83" s="25" t="str">
        <f t="shared" si="32"/>
        <v>0-3%</v>
      </c>
      <c r="M83" s="24">
        <f t="shared" ref="M83:M94" si="53">$K$94</f>
        <v>0.2290603422395677</v>
      </c>
      <c r="N83" s="28">
        <f t="shared" si="33"/>
        <v>1.1041349139015145E-3</v>
      </c>
      <c r="O83" s="28">
        <f t="shared" si="34"/>
        <v>3.4548890888600046E-2</v>
      </c>
      <c r="P83" s="29">
        <f t="shared" si="35"/>
        <v>5.1458650860984854E-3</v>
      </c>
      <c r="Q83" s="29">
        <f t="shared" si="36"/>
        <v>2.8298890888600048E-2</v>
      </c>
      <c r="R83" s="30"/>
      <c r="S83" s="45"/>
    </row>
    <row r="84" spans="1:19" x14ac:dyDescent="0.25">
      <c r="A84" s="66"/>
      <c r="B84" s="32" t="s">
        <v>23</v>
      </c>
      <c r="C84" s="20">
        <v>116</v>
      </c>
      <c r="D84" s="20">
        <v>163</v>
      </c>
      <c r="E84" s="18">
        <v>279</v>
      </c>
      <c r="F84" s="20">
        <v>5</v>
      </c>
      <c r="G84" s="20">
        <v>8</v>
      </c>
      <c r="H84" s="18">
        <v>13</v>
      </c>
      <c r="I84" s="13">
        <f t="shared" si="29"/>
        <v>4.3103448275862072E-2</v>
      </c>
      <c r="J84" s="13">
        <f t="shared" si="30"/>
        <v>4.9079754601226995E-2</v>
      </c>
      <c r="K84" s="16">
        <f t="shared" si="31"/>
        <v>4.6594982078853049E-2</v>
      </c>
      <c r="L84" s="25" t="str">
        <f t="shared" si="32"/>
        <v>3-8%</v>
      </c>
      <c r="M84" s="24">
        <f t="shared" si="53"/>
        <v>0.2290603422395677</v>
      </c>
      <c r="N84" s="28">
        <f t="shared" si="33"/>
        <v>2.7429669651203709E-2</v>
      </c>
      <c r="O84" s="28">
        <f t="shared" si="34"/>
        <v>7.8076238055142591E-2</v>
      </c>
      <c r="P84" s="29">
        <f t="shared" si="35"/>
        <v>1.916531242764934E-2</v>
      </c>
      <c r="Q84" s="29">
        <f t="shared" si="36"/>
        <v>3.1481255976289542E-2</v>
      </c>
      <c r="R84" s="30"/>
      <c r="S84" s="45"/>
    </row>
    <row r="85" spans="1:19" x14ac:dyDescent="0.25">
      <c r="A85" s="66"/>
      <c r="B85" s="32" t="s">
        <v>24</v>
      </c>
      <c r="C85" s="20">
        <v>99</v>
      </c>
      <c r="D85" s="20">
        <v>89</v>
      </c>
      <c r="E85" s="18">
        <v>188</v>
      </c>
      <c r="F85" s="20">
        <v>5</v>
      </c>
      <c r="G85" s="20">
        <v>9</v>
      </c>
      <c r="H85" s="18">
        <v>14</v>
      </c>
      <c r="I85" s="13">
        <f t="shared" si="29"/>
        <v>5.0505050505050504E-2</v>
      </c>
      <c r="J85" s="13">
        <f t="shared" si="30"/>
        <v>0.10112359550561797</v>
      </c>
      <c r="K85" s="16">
        <f t="shared" si="31"/>
        <v>7.4468085106382975E-2</v>
      </c>
      <c r="L85" s="25" t="str">
        <f t="shared" si="32"/>
        <v>4-12%</v>
      </c>
      <c r="M85" s="24">
        <f t="shared" si="53"/>
        <v>0.2290603422395677</v>
      </c>
      <c r="N85" s="28">
        <f t="shared" si="33"/>
        <v>4.487446194469135E-2</v>
      </c>
      <c r="O85" s="28">
        <f t="shared" si="34"/>
        <v>0.12110345539443367</v>
      </c>
      <c r="P85" s="29">
        <f t="shared" si="35"/>
        <v>2.9593623161691625E-2</v>
      </c>
      <c r="Q85" s="29">
        <f t="shared" si="36"/>
        <v>4.663537028805069E-2</v>
      </c>
      <c r="R85" s="30"/>
      <c r="S85" s="45"/>
    </row>
    <row r="86" spans="1:19" x14ac:dyDescent="0.25">
      <c r="A86" s="66"/>
      <c r="B86" s="32" t="s">
        <v>26</v>
      </c>
      <c r="C86" s="20">
        <v>290</v>
      </c>
      <c r="D86" s="20">
        <v>281</v>
      </c>
      <c r="E86" s="18">
        <v>571</v>
      </c>
      <c r="F86" s="20">
        <v>120</v>
      </c>
      <c r="G86" s="20">
        <v>117</v>
      </c>
      <c r="H86" s="18">
        <v>237</v>
      </c>
      <c r="I86" s="13">
        <f t="shared" si="29"/>
        <v>0.41379310344827586</v>
      </c>
      <c r="J86" s="13">
        <f t="shared" si="30"/>
        <v>0.41637010676156583</v>
      </c>
      <c r="K86" s="16">
        <f t="shared" si="31"/>
        <v>0.41506129597197899</v>
      </c>
      <c r="L86" s="25" t="str">
        <f t="shared" si="32"/>
        <v>38-46%</v>
      </c>
      <c r="M86" s="24">
        <f t="shared" si="53"/>
        <v>0.2290603422395677</v>
      </c>
      <c r="N86" s="28">
        <f t="shared" si="33"/>
        <v>0.37534537226751796</v>
      </c>
      <c r="O86" s="28">
        <f t="shared" si="34"/>
        <v>0.45591244474079023</v>
      </c>
      <c r="P86" s="29">
        <f t="shared" si="35"/>
        <v>3.9715923704461031E-2</v>
      </c>
      <c r="Q86" s="29">
        <f t="shared" si="36"/>
        <v>4.0851148768811241E-2</v>
      </c>
      <c r="R86" s="30"/>
      <c r="S86" s="45"/>
    </row>
    <row r="87" spans="1:19" x14ac:dyDescent="0.25">
      <c r="A87" s="72"/>
      <c r="B87" s="32" t="s">
        <v>27</v>
      </c>
      <c r="C87" s="20">
        <v>194</v>
      </c>
      <c r="D87" s="20">
        <v>32</v>
      </c>
      <c r="E87" s="18">
        <v>226</v>
      </c>
      <c r="F87" s="20">
        <v>47</v>
      </c>
      <c r="G87" s="20">
        <v>2</v>
      </c>
      <c r="H87" s="18">
        <v>49</v>
      </c>
      <c r="I87" s="13">
        <f>F87/C87</f>
        <v>0.2422680412371134</v>
      </c>
      <c r="J87" s="13">
        <f>G87/D87</f>
        <v>6.25E-2</v>
      </c>
      <c r="K87" s="16">
        <f>H87/E87</f>
        <v>0.2168141592920354</v>
      </c>
      <c r="L87" s="25" t="str">
        <f>ROUND(N87*100,0)&amp;-ROUND(O87*100,0)&amp;"%"</f>
        <v>17-28%</v>
      </c>
      <c r="M87" s="24">
        <f t="shared" si="53"/>
        <v>0.2290603422395677</v>
      </c>
      <c r="N87" s="28">
        <f>(((2*E87*(H87/E87))+3.841443202-(1.95996*SQRT(3.841443202+(4*E87*(H87/E87)*(1-(H87/E87))))))/(2*(E87+3.841443202)))</f>
        <v>0.16806407483484331</v>
      </c>
      <c r="O87" s="28">
        <f>(((2*E87*(H87/E87))+3.841443202+(1.95996*SQRT(3.841443202+(4*E87*(H87/E87)*(1-(H87/E87))))))/(2*(E87+3.841443202)))</f>
        <v>0.27503026787033602</v>
      </c>
      <c r="P87" s="29">
        <f>K87-N87</f>
        <v>4.8750084457192089E-2</v>
      </c>
      <c r="Q87" s="29">
        <f>O87-K87</f>
        <v>5.8216108578300618E-2</v>
      </c>
      <c r="R87" s="30"/>
      <c r="S87" s="45"/>
    </row>
    <row r="88" spans="1:19" x14ac:dyDescent="0.25">
      <c r="A88" s="66"/>
      <c r="B88" s="32" t="s">
        <v>29</v>
      </c>
      <c r="C88" s="20">
        <v>222</v>
      </c>
      <c r="D88" s="20">
        <v>150</v>
      </c>
      <c r="E88" s="18">
        <v>372</v>
      </c>
      <c r="F88" s="20">
        <v>25</v>
      </c>
      <c r="G88" s="20">
        <v>19</v>
      </c>
      <c r="H88" s="18">
        <v>44</v>
      </c>
      <c r="I88" s="13">
        <f t="shared" si="29"/>
        <v>0.11261261261261261</v>
      </c>
      <c r="J88" s="13">
        <f t="shared" si="30"/>
        <v>0.12666666666666668</v>
      </c>
      <c r="K88" s="16">
        <f t="shared" si="31"/>
        <v>0.11827956989247312</v>
      </c>
      <c r="L88" s="25" t="str">
        <f t="shared" si="32"/>
        <v>9-16%</v>
      </c>
      <c r="M88" s="24">
        <f t="shared" si="53"/>
        <v>0.2290603422395677</v>
      </c>
      <c r="N88" s="28">
        <f t="shared" si="33"/>
        <v>8.930016296148717E-2</v>
      </c>
      <c r="O88" s="28">
        <f t="shared" si="34"/>
        <v>0.1550620404707693</v>
      </c>
      <c r="P88" s="29">
        <f t="shared" si="35"/>
        <v>2.8979406930985954E-2</v>
      </c>
      <c r="Q88" s="29">
        <f t="shared" si="36"/>
        <v>3.6782470578296173E-2</v>
      </c>
      <c r="R88" s="30"/>
      <c r="S88" s="45"/>
    </row>
    <row r="89" spans="1:19" x14ac:dyDescent="0.25">
      <c r="A89" s="66"/>
      <c r="B89" s="32" t="s">
        <v>30</v>
      </c>
      <c r="C89" s="20">
        <v>64</v>
      </c>
      <c r="D89" s="20">
        <v>9</v>
      </c>
      <c r="E89" s="18">
        <v>73</v>
      </c>
      <c r="F89" s="20">
        <v>4</v>
      </c>
      <c r="G89" s="20"/>
      <c r="H89" s="18">
        <v>4</v>
      </c>
      <c r="I89" s="13">
        <f t="shared" si="29"/>
        <v>6.25E-2</v>
      </c>
      <c r="J89" s="13">
        <f t="shared" si="30"/>
        <v>0</v>
      </c>
      <c r="K89" s="16">
        <f t="shared" si="31"/>
        <v>5.4794520547945202E-2</v>
      </c>
      <c r="L89" s="25" t="str">
        <f t="shared" si="32"/>
        <v>2-13%</v>
      </c>
      <c r="M89" s="24">
        <f t="shared" si="53"/>
        <v>0.2290603422395677</v>
      </c>
      <c r="N89" s="28">
        <f t="shared" si="33"/>
        <v>2.1512535937156883E-2</v>
      </c>
      <c r="O89" s="28">
        <f t="shared" si="34"/>
        <v>0.1325897649640812</v>
      </c>
      <c r="P89" s="29">
        <f t="shared" si="35"/>
        <v>3.3281984610788323E-2</v>
      </c>
      <c r="Q89" s="29">
        <f t="shared" si="36"/>
        <v>7.7795244416136E-2</v>
      </c>
      <c r="R89" s="30"/>
      <c r="S89" s="45"/>
    </row>
    <row r="90" spans="1:19" x14ac:dyDescent="0.25">
      <c r="A90" s="66"/>
      <c r="B90" s="32" t="s">
        <v>31</v>
      </c>
      <c r="C90" s="20">
        <v>102</v>
      </c>
      <c r="D90" s="20">
        <v>200</v>
      </c>
      <c r="E90" s="18">
        <v>302</v>
      </c>
      <c r="F90" s="20">
        <v>5</v>
      </c>
      <c r="G90" s="20">
        <v>10</v>
      </c>
      <c r="H90" s="18">
        <v>15</v>
      </c>
      <c r="I90" s="13">
        <f t="shared" si="29"/>
        <v>4.9019607843137254E-2</v>
      </c>
      <c r="J90" s="13">
        <f t="shared" si="30"/>
        <v>0.05</v>
      </c>
      <c r="K90" s="16">
        <f t="shared" si="31"/>
        <v>4.9668874172185427E-2</v>
      </c>
      <c r="L90" s="25" t="str">
        <f t="shared" si="32"/>
        <v>3-8%</v>
      </c>
      <c r="M90" s="24">
        <f t="shared" si="53"/>
        <v>0.2290603422395677</v>
      </c>
      <c r="N90" s="28">
        <f t="shared" si="33"/>
        <v>3.0327933638008849E-2</v>
      </c>
      <c r="O90" s="28">
        <f t="shared" si="34"/>
        <v>8.0322352496197749E-2</v>
      </c>
      <c r="P90" s="29">
        <f t="shared" si="35"/>
        <v>1.9340940534176579E-2</v>
      </c>
      <c r="Q90" s="29">
        <f t="shared" si="36"/>
        <v>3.0653478324012322E-2</v>
      </c>
      <c r="R90" s="30"/>
      <c r="S90" s="45"/>
    </row>
    <row r="91" spans="1:19" x14ac:dyDescent="0.25">
      <c r="A91" s="66"/>
      <c r="B91" s="32" t="s">
        <v>32</v>
      </c>
      <c r="C91" s="20">
        <v>26</v>
      </c>
      <c r="D91" s="20">
        <v>7</v>
      </c>
      <c r="E91" s="18">
        <v>33</v>
      </c>
      <c r="F91" s="20">
        <v>6</v>
      </c>
      <c r="G91" s="20">
        <v>1</v>
      </c>
      <c r="H91" s="18">
        <v>7</v>
      </c>
      <c r="I91" s="13">
        <f t="shared" si="29"/>
        <v>0.23076923076923078</v>
      </c>
      <c r="J91" s="13">
        <f t="shared" si="30"/>
        <v>0.14285714285714285</v>
      </c>
      <c r="K91" s="16">
        <f t="shared" si="31"/>
        <v>0.21212121212121213</v>
      </c>
      <c r="L91" s="25" t="str">
        <f t="shared" si="32"/>
        <v>11-38%</v>
      </c>
      <c r="M91" s="24">
        <f t="shared" si="53"/>
        <v>0.2290603422395677</v>
      </c>
      <c r="N91" s="28">
        <f t="shared" si="33"/>
        <v>0.10676036465372447</v>
      </c>
      <c r="O91" s="28">
        <f t="shared" si="34"/>
        <v>0.37751608196038233</v>
      </c>
      <c r="P91" s="29">
        <f t="shared" si="35"/>
        <v>0.10536084746748765</v>
      </c>
      <c r="Q91" s="29">
        <f t="shared" si="36"/>
        <v>0.16539486983917021</v>
      </c>
      <c r="R91" s="30"/>
      <c r="S91" s="45"/>
    </row>
    <row r="92" spans="1:19" x14ac:dyDescent="0.25">
      <c r="A92" s="66"/>
      <c r="B92" s="32" t="s">
        <v>33</v>
      </c>
      <c r="C92" s="20">
        <v>472</v>
      </c>
      <c r="D92" s="20">
        <v>655</v>
      </c>
      <c r="E92" s="18">
        <v>1127</v>
      </c>
      <c r="F92" s="20">
        <v>171</v>
      </c>
      <c r="G92" s="20">
        <v>208</v>
      </c>
      <c r="H92" s="18">
        <v>379</v>
      </c>
      <c r="I92" s="13">
        <f t="shared" si="29"/>
        <v>0.36228813559322032</v>
      </c>
      <c r="J92" s="13">
        <f t="shared" si="30"/>
        <v>0.31755725190839695</v>
      </c>
      <c r="K92" s="16">
        <f t="shared" si="31"/>
        <v>0.33629103815439221</v>
      </c>
      <c r="L92" s="25" t="str">
        <f t="shared" si="32"/>
        <v>31-36%</v>
      </c>
      <c r="M92" s="24">
        <f t="shared" si="53"/>
        <v>0.2290603422395677</v>
      </c>
      <c r="N92" s="28">
        <f t="shared" si="33"/>
        <v>0.30930604686272883</v>
      </c>
      <c r="O92" s="28">
        <f t="shared" si="34"/>
        <v>0.36438826084218773</v>
      </c>
      <c r="P92" s="29">
        <f t="shared" si="35"/>
        <v>2.6984991291663374E-2</v>
      </c>
      <c r="Q92" s="29">
        <f t="shared" si="36"/>
        <v>2.809722268779552E-2</v>
      </c>
      <c r="R92" s="30"/>
      <c r="S92" s="45"/>
    </row>
    <row r="93" spans="1:19" x14ac:dyDescent="0.25">
      <c r="A93" s="66"/>
      <c r="B93" s="14" t="s">
        <v>7</v>
      </c>
      <c r="C93" s="18">
        <f t="shared" ref="C93:H93" si="54">SUM(C83:C92)</f>
        <v>1669</v>
      </c>
      <c r="D93" s="18">
        <f t="shared" si="54"/>
        <v>1662</v>
      </c>
      <c r="E93" s="18">
        <f t="shared" si="54"/>
        <v>3331</v>
      </c>
      <c r="F93" s="18">
        <f t="shared" si="54"/>
        <v>389</v>
      </c>
      <c r="G93" s="18">
        <f t="shared" si="54"/>
        <v>374</v>
      </c>
      <c r="H93" s="18">
        <f t="shared" si="54"/>
        <v>763</v>
      </c>
      <c r="I93" s="16">
        <f t="shared" si="29"/>
        <v>0.23307369682444579</v>
      </c>
      <c r="J93" s="16">
        <f t="shared" si="30"/>
        <v>0.22503008423586041</v>
      </c>
      <c r="K93" s="16">
        <f t="shared" si="31"/>
        <v>0.2290603422395677</v>
      </c>
      <c r="L93" s="26" t="str">
        <f t="shared" si="32"/>
        <v>22-24%</v>
      </c>
      <c r="M93" s="24">
        <f t="shared" si="53"/>
        <v>0.2290603422395677</v>
      </c>
      <c r="N93" s="28">
        <f t="shared" si="33"/>
        <v>0.21510655598831971</v>
      </c>
      <c r="O93" s="28">
        <f t="shared" si="34"/>
        <v>0.24363832566731272</v>
      </c>
      <c r="P93" s="29">
        <f t="shared" si="35"/>
        <v>1.395378625124799E-2</v>
      </c>
      <c r="Q93" s="29">
        <f t="shared" si="36"/>
        <v>1.4577983427745023E-2</v>
      </c>
      <c r="R93" s="30"/>
      <c r="S93" s="45"/>
    </row>
    <row r="94" spans="1:19" x14ac:dyDescent="0.25">
      <c r="A94" s="56" t="s">
        <v>8</v>
      </c>
      <c r="B94" s="57"/>
      <c r="C94" s="18">
        <f>SUM(C93)</f>
        <v>1669</v>
      </c>
      <c r="D94" s="18">
        <f t="shared" ref="D94:E94" si="55">SUM(D93)</f>
        <v>1662</v>
      </c>
      <c r="E94" s="18">
        <f t="shared" si="55"/>
        <v>3331</v>
      </c>
      <c r="F94" s="18">
        <f t="shared" ref="F94:H94" si="56">SUM(F93)</f>
        <v>389</v>
      </c>
      <c r="G94" s="18">
        <f t="shared" si="56"/>
        <v>374</v>
      </c>
      <c r="H94" s="18">
        <f t="shared" si="56"/>
        <v>763</v>
      </c>
      <c r="I94" s="16">
        <f t="shared" si="29"/>
        <v>0.23307369682444579</v>
      </c>
      <c r="J94" s="16">
        <f t="shared" si="30"/>
        <v>0.22503008423586041</v>
      </c>
      <c r="K94" s="16">
        <f t="shared" si="31"/>
        <v>0.2290603422395677</v>
      </c>
      <c r="L94" s="26" t="str">
        <f t="shared" si="32"/>
        <v>22-24%</v>
      </c>
      <c r="M94" s="24">
        <f t="shared" si="53"/>
        <v>0.2290603422395677</v>
      </c>
      <c r="N94" s="28">
        <f t="shared" si="33"/>
        <v>0.21510655598831971</v>
      </c>
      <c r="O94" s="28">
        <f t="shared" si="34"/>
        <v>0.24363832566731272</v>
      </c>
      <c r="P94" s="29">
        <f t="shared" si="35"/>
        <v>1.395378625124799E-2</v>
      </c>
      <c r="Q94" s="29">
        <f t="shared" si="36"/>
        <v>1.4577983427745023E-2</v>
      </c>
      <c r="R94" s="30"/>
      <c r="S94" s="45"/>
    </row>
    <row r="95" spans="1:19" x14ac:dyDescent="0.25">
      <c r="A95" s="58"/>
      <c r="B95" s="59"/>
      <c r="C95" s="53"/>
      <c r="D95" s="53"/>
      <c r="E95" s="53"/>
      <c r="F95" s="53"/>
      <c r="G95" s="53"/>
      <c r="H95" s="53"/>
      <c r="I95" s="23"/>
      <c r="J95" s="23"/>
      <c r="K95" s="23"/>
      <c r="L95" s="54"/>
      <c r="M95" s="60"/>
      <c r="N95" s="61"/>
      <c r="O95" s="61"/>
      <c r="P95" s="62"/>
      <c r="Q95" s="62"/>
      <c r="R95" s="45"/>
      <c r="S95" s="45"/>
    </row>
    <row r="96" spans="1:19" x14ac:dyDescent="0.25">
      <c r="A96" t="s">
        <v>34</v>
      </c>
      <c r="L96" s="40"/>
    </row>
    <row r="97" spans="1:8" x14ac:dyDescent="0.25">
      <c r="A97" t="s">
        <v>9</v>
      </c>
    </row>
    <row r="98" spans="1:8" x14ac:dyDescent="0.25">
      <c r="A98" t="s">
        <v>10</v>
      </c>
    </row>
    <row r="99" spans="1:8" x14ac:dyDescent="0.25">
      <c r="A99" s="65" t="s">
        <v>40</v>
      </c>
      <c r="B99" s="65"/>
    </row>
    <row r="100" spans="1:8" x14ac:dyDescent="0.25">
      <c r="A100" s="65" t="s">
        <v>72</v>
      </c>
      <c r="B100" s="65"/>
    </row>
    <row r="102" spans="1:8" ht="15.75" x14ac:dyDescent="0.25">
      <c r="A102" s="17" t="s">
        <v>51</v>
      </c>
      <c r="B102" s="21"/>
      <c r="C102" s="22"/>
      <c r="D102" s="22"/>
      <c r="E102" s="22"/>
      <c r="F102" s="22"/>
      <c r="G102" s="22"/>
      <c r="H102" s="22"/>
    </row>
    <row r="103" spans="1:8" ht="135" x14ac:dyDescent="0.25">
      <c r="A103" s="19" t="s">
        <v>58</v>
      </c>
      <c r="B103" s="19" t="s">
        <v>53</v>
      </c>
      <c r="C103" s="19" t="s">
        <v>70</v>
      </c>
      <c r="D103" s="19" t="s">
        <v>71</v>
      </c>
      <c r="G103" s="42"/>
      <c r="H103" s="42"/>
    </row>
    <row r="104" spans="1:8" x14ac:dyDescent="0.25">
      <c r="A104" s="36" t="s">
        <v>38</v>
      </c>
      <c r="B104" s="20">
        <v>15229</v>
      </c>
      <c r="C104" s="20">
        <v>3050</v>
      </c>
      <c r="D104" s="37">
        <f>C104/B104</f>
        <v>0.2002757896119246</v>
      </c>
      <c r="G104" s="43"/>
      <c r="H104" s="43"/>
    </row>
    <row r="105" spans="1:8" x14ac:dyDescent="0.25">
      <c r="A105" s="36" t="s">
        <v>39</v>
      </c>
      <c r="B105" s="20">
        <v>32247</v>
      </c>
      <c r="C105" s="20">
        <v>4938</v>
      </c>
      <c r="D105" s="37">
        <f>C105/B105</f>
        <v>0.153130523769653</v>
      </c>
      <c r="G105" s="43"/>
      <c r="H105" s="43"/>
    </row>
    <row r="106" spans="1:8" x14ac:dyDescent="0.25">
      <c r="A106" s="39" t="s">
        <v>8</v>
      </c>
      <c r="B106" s="18">
        <f>SUM(B104:B105)</f>
        <v>47476</v>
      </c>
      <c r="C106" s="18">
        <v>7988</v>
      </c>
      <c r="D106" s="38">
        <f>C106/B106</f>
        <v>0.16825343331367429</v>
      </c>
      <c r="G106" s="44"/>
      <c r="H106" s="44"/>
    </row>
    <row r="108" spans="1:8" ht="15.75" x14ac:dyDescent="0.25">
      <c r="A108" s="17" t="s">
        <v>46</v>
      </c>
      <c r="B108" s="21"/>
      <c r="C108" s="22"/>
      <c r="D108" s="22"/>
      <c r="E108" s="22"/>
    </row>
    <row r="109" spans="1:8" ht="75" x14ac:dyDescent="0.25">
      <c r="A109" s="19" t="s">
        <v>36</v>
      </c>
      <c r="B109" s="19" t="s">
        <v>49</v>
      </c>
      <c r="C109" s="19" t="s">
        <v>50</v>
      </c>
      <c r="D109" s="42"/>
      <c r="E109" s="42"/>
    </row>
    <row r="110" spans="1:8" x14ac:dyDescent="0.25">
      <c r="A110" s="20">
        <v>29082</v>
      </c>
      <c r="B110" s="20">
        <v>7225</v>
      </c>
      <c r="C110" s="13">
        <f>B110/A110</f>
        <v>0.24843545835912248</v>
      </c>
      <c r="D110" s="35"/>
      <c r="E110" s="35"/>
    </row>
  </sheetData>
  <mergeCells count="32">
    <mergeCell ref="L4:L7"/>
    <mergeCell ref="A1:F1"/>
    <mergeCell ref="A16:A18"/>
    <mergeCell ref="L79:L82"/>
    <mergeCell ref="A28:A38"/>
    <mergeCell ref="A71:A73"/>
    <mergeCell ref="A24:A27"/>
    <mergeCell ref="B24:B27"/>
    <mergeCell ref="C24:E26"/>
    <mergeCell ref="F24:H26"/>
    <mergeCell ref="A79:A82"/>
    <mergeCell ref="B79:B82"/>
    <mergeCell ref="C79:E81"/>
    <mergeCell ref="F79:H81"/>
    <mergeCell ref="I79:K81"/>
    <mergeCell ref="A66:A70"/>
    <mergeCell ref="L59:L62"/>
    <mergeCell ref="A63:A65"/>
    <mergeCell ref="A4:A7"/>
    <mergeCell ref="B4:B7"/>
    <mergeCell ref="I4:K6"/>
    <mergeCell ref="I59:K61"/>
    <mergeCell ref="F59:H61"/>
    <mergeCell ref="C59:E61"/>
    <mergeCell ref="C4:E6"/>
    <mergeCell ref="I24:K26"/>
    <mergeCell ref="L24:L27"/>
    <mergeCell ref="A11:A15"/>
    <mergeCell ref="A59:A62"/>
    <mergeCell ref="B59:B62"/>
    <mergeCell ref="A8:A10"/>
    <mergeCell ref="F4:H6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Kirjeldus</vt:lpstr>
      <vt:lpstr>Aruandesse2017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2019-01-24T10:29:55Z</dcterms:created>
  <dcterms:modified xsi:type="dcterms:W3CDTF">2019-01-24T10:30:07Z</dcterms:modified>
</cp:coreProperties>
</file>