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240" yWindow="105" windowWidth="14805" windowHeight="8010"/>
  </bookViews>
  <sheets>
    <sheet name="Tabel 23" sheetId="4" r:id="rId1"/>
  </sheets>
  <calcPr calcId="171027"/>
</workbook>
</file>

<file path=xl/calcChain.xml><?xml version="1.0" encoding="utf-8"?>
<calcChain xmlns="http://schemas.openxmlformats.org/spreadsheetml/2006/main">
  <c r="O36" i="4" l="1"/>
  <c r="K36" i="4"/>
  <c r="G36" i="4"/>
  <c r="F36" i="4"/>
  <c r="E36" i="4"/>
  <c r="R12" i="4"/>
  <c r="M12" i="4"/>
  <c r="H12" i="4"/>
  <c r="R11" i="4"/>
  <c r="M11" i="4"/>
  <c r="H11" i="4"/>
  <c r="R10" i="4"/>
  <c r="M10" i="4"/>
  <c r="H10" i="4"/>
  <c r="R9" i="4"/>
  <c r="M9" i="4"/>
  <c r="H9" i="4"/>
  <c r="R8" i="4"/>
  <c r="M8" i="4"/>
  <c r="H8" i="4"/>
</calcChain>
</file>

<file path=xl/sharedStrings.xml><?xml version="1.0" encoding="utf-8"?>
<sst xmlns="http://schemas.openxmlformats.org/spreadsheetml/2006/main" count="126" uniqueCount="111">
  <si>
    <t>Kõik indikaatorid</t>
  </si>
  <si>
    <t>Beetablokaator</t>
  </si>
  <si>
    <t>Statiinid</t>
  </si>
  <si>
    <t>ACE-inhibiitor</t>
  </si>
  <si>
    <t>Piirkondlik haigla</t>
  </si>
  <si>
    <t>Keskhaigla</t>
  </si>
  <si>
    <t>Üldhaigla</t>
  </si>
  <si>
    <t>HVA-välised teenuseosutajad</t>
  </si>
  <si>
    <t>Kõik teenuseosutajad</t>
  </si>
  <si>
    <t>Juhtumeid kokku</t>
  </si>
  <si>
    <t>Teenuseosutaja tüüp</t>
  </si>
  <si>
    <t>AS Rakvere Haigla</t>
  </si>
  <si>
    <t>SA Hiiumaa Haigla</t>
  </si>
  <si>
    <t>SA Narva Haigla</t>
  </si>
  <si>
    <t>Kuressaare Haigla SA</t>
  </si>
  <si>
    <t>SA Ida-Viru Keskhaigla</t>
  </si>
  <si>
    <t>Raviasutus</t>
  </si>
  <si>
    <t>Haigla tüüp</t>
  </si>
  <si>
    <t>SA Põhja-Eesti Regionaalhaigla</t>
  </si>
  <si>
    <t>SA Tartu Ülikooli Kliinikum</t>
  </si>
  <si>
    <t>AS Ida-Tallinna Keskhaigla</t>
  </si>
  <si>
    <t>AS Lääne-Tallinna Keskhaigla</t>
  </si>
  <si>
    <t>SA Pärnu Haigla</t>
  </si>
  <si>
    <t>AS Järvamaa Haigla</t>
  </si>
  <si>
    <t>SA Läänemaa Haigla</t>
  </si>
  <si>
    <t>AS Lõuna-Eesti Haigla</t>
  </si>
  <si>
    <t>SA Viljandi Haigla</t>
  </si>
  <si>
    <t>AS Valga Haigla</t>
  </si>
  <si>
    <t>AS Põlva Haigla</t>
  </si>
  <si>
    <t>SA Raplamaa Haigla</t>
  </si>
  <si>
    <t>SA Jõgeva Haigla</t>
  </si>
  <si>
    <t>HVA raviasutused kokku:</t>
  </si>
  <si>
    <t xml:space="preserve">Indikaator 4. Puudulikud haiglast väljakirjutamised </t>
  </si>
  <si>
    <t>Indikaatori kirjeldus:</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</si>
  <si>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</si>
  <si>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t>Tabel 4.1.1: Patsientide protsent teenuseosutaja tüübi järgi, kellele määrati ravimid haiglast välja kirjutamisel</t>
  </si>
  <si>
    <t>Tabel 4.1.2: Patsientide protsent raviasutuse järgi, kellele määrati ravimid haiglast välja kirjutamisel</t>
  </si>
  <si>
    <t>95% usaldusvahemik</t>
  </si>
  <si>
    <t>61-65%</t>
  </si>
  <si>
    <t>60-65%</t>
  </si>
  <si>
    <t>54-59%</t>
  </si>
  <si>
    <t>42-47%</t>
  </si>
  <si>
    <t>37-42%</t>
  </si>
  <si>
    <t>29-34%</t>
  </si>
  <si>
    <t>38-42%</t>
  </si>
  <si>
    <t>13-16%</t>
  </si>
  <si>
    <t>38-61%</t>
  </si>
  <si>
    <t>37-60%</t>
  </si>
  <si>
    <t>17-37%</t>
  </si>
  <si>
    <t>49-51%</t>
  </si>
  <si>
    <t>47-50%</t>
  </si>
  <si>
    <t>33-36%</t>
  </si>
  <si>
    <t>Juhtumeid kokku
(2014)</t>
  </si>
  <si>
    <t>Juhtumeid kokku
(2015)</t>
  </si>
  <si>
    <t>Juhtumeid kokku
(2016)</t>
  </si>
  <si>
    <t>69-74%</t>
  </si>
  <si>
    <t>65-70%</t>
  </si>
  <si>
    <t>61-66%</t>
  </si>
  <si>
    <t>47-54%</t>
  </si>
  <si>
    <t>52-58%</t>
  </si>
  <si>
    <t>43-49%</t>
  </si>
  <si>
    <t>50-60%</t>
  </si>
  <si>
    <t>41-51%</t>
  </si>
  <si>
    <t>45-56%</t>
  </si>
  <si>
    <t>46-60%</t>
  </si>
  <si>
    <t>39-53%</t>
  </si>
  <si>
    <t>15-26%</t>
  </si>
  <si>
    <t>36-44%</t>
  </si>
  <si>
    <t>31-39%</t>
  </si>
  <si>
    <t>23-30%</t>
  </si>
  <si>
    <t>26-38%</t>
  </si>
  <si>
    <t>30-42%</t>
  </si>
  <si>
    <t>18-29%</t>
  </si>
  <si>
    <t>33-60%</t>
  </si>
  <si>
    <t>19-45%</t>
  </si>
  <si>
    <t>12-35%</t>
  </si>
  <si>
    <t>23-42%</t>
  </si>
  <si>
    <t>10-26%</t>
  </si>
  <si>
    <t>2-12%</t>
  </si>
  <si>
    <t>20-38%</t>
  </si>
  <si>
    <t>28-47%</t>
  </si>
  <si>
    <t>6-19%</t>
  </si>
  <si>
    <t>25-42%</t>
  </si>
  <si>
    <t>29-47%</t>
  </si>
  <si>
    <t>6-17%</t>
  </si>
  <si>
    <t>38-53%</t>
  </si>
  <si>
    <t>41-56%</t>
  </si>
  <si>
    <t>18-32%</t>
  </si>
  <si>
    <t>48-56%</t>
  </si>
  <si>
    <t>46-54%</t>
  </si>
  <si>
    <t>20-26%</t>
  </si>
  <si>
    <t>21-35%</t>
  </si>
  <si>
    <t>15-28%</t>
  </si>
  <si>
    <t>12-24%</t>
  </si>
  <si>
    <t>28-40%</t>
  </si>
  <si>
    <t>33-45%</t>
  </si>
  <si>
    <t>4-10%</t>
  </si>
  <si>
    <t>8-34%</t>
  </si>
  <si>
    <t>12-40%</t>
  </si>
  <si>
    <t>3-25%</t>
  </si>
  <si>
    <t>32-49%</t>
  </si>
  <si>
    <t>28-44%</t>
  </si>
  <si>
    <t>7-19%</t>
  </si>
  <si>
    <t>26-43%</t>
  </si>
  <si>
    <t>17-33%</t>
  </si>
  <si>
    <t>3-12%</t>
  </si>
  <si>
    <t>33-47%</t>
  </si>
  <si>
    <t>42-56%</t>
  </si>
  <si>
    <t>0,2-4%</t>
  </si>
  <si>
    <t>34-36%</t>
  </si>
  <si>
    <r>
      <t>Indikaator võimaldab teha kindlaks, mil määral indikaatorhaigusega (i.k tracer condition) patsientidele kirjutati välja beetablokaatorid, ACE-inhibiitorid, statiinid, ei kirjutatud ühtegi ravimit või kõik kolm ravimit i) statsionaarse ravi ajal, ii) 30 päeva jooksul pärast haiglast väljakirjutamist ja iii) 90 päeva jooksul pärast haiglast väljakirjutamist. Arvesse võeti üksnes sellised statsionaarset aktiivravi saanud ja asjakohase põhidiagnoosi koodiga patsiendid, kes ei surnud 90 päeva jooksul pärast haiglast väljakirjutamist. Kogu statsionaarse raviepisoodi jooksul määratud ravimeid peeti nõuetele vastavaks ravimite väljakirjutamiseks.</t>
    </r>
    <r>
      <rPr>
        <vertAlign val="superscript"/>
        <sz val="11"/>
        <color rgb="FF000000"/>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</si>
</sst>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8" x14ac:knownFonts="1">
    <font>
      <sz val="11"/>
      <color theme="1"/>
      <name val="Calibri"/>
      <family val="2"/>
      <scheme val="minor"/>
    </font>
    <font>
      <b/>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b/>
      <sz val="11"/>
      <color theme="1"/>
      <name val="Calibri"/>
      <family val="2"/>
      <charset val="186"/>
      <scheme val="minor"/>
    </font>
  </fonts>
  <fills count="3">
    <fill>
      <patternFill patternType="none"/>
    </fill>
    <fill>
      <patternFill patternType="gray125"/>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0" fillId="0" borderId="1" xfId="0" applyBorder="1"/>
    <xf numFmtId="0" fontId="0" fillId="0" borderId="1" xfId="0" applyBorder="1" applyAlignment="1">
      <alignment wrapText="1"/>
    </xf>
    <xf numFmtId="0" fontId="1" fillId="0" borderId="0" xfId="0" applyFont="1"/>
    <xf numFmtId="0" fontId="0" fillId="0" borderId="1" xfId="0" applyBorder="1" applyAlignment="1">
      <alignment horizontal="center" vertical="center"/>
    </xf>
    <xf numFmtId="0" fontId="1" fillId="0" borderId="1" xfId="0" applyFont="1" applyBorder="1" applyAlignment="1">
      <alignment horizontal="center" vertical="center"/>
    </xf>
    <xf numFmtId="0" fontId="0" fillId="2" borderId="1" xfId="0" applyFill="1" applyBorder="1" applyAlignment="1">
      <alignment horizontal="left" vertical="center"/>
    </xf>
    <xf numFmtId="0" fontId="1" fillId="0" borderId="1" xfId="0" applyFont="1" applyBorder="1" applyAlignment="1">
      <alignment wrapText="1"/>
    </xf>
    <xf numFmtId="0" fontId="0" fillId="0" borderId="1" xfId="0" applyFont="1" applyBorder="1"/>
    <xf numFmtId="0" fontId="0" fillId="0" borderId="1" xfId="0" applyBorder="1" applyAlignment="1">
      <alignment vertical="center"/>
    </xf>
    <xf numFmtId="0" fontId="2" fillId="0" borderId="0" xfId="0" applyFont="1" applyAlignment="1">
      <alignment vertical="center"/>
    </xf>
    <xf numFmtId="0" fontId="5" fillId="0" borderId="0" xfId="1"/>
    <xf numFmtId="0" fontId="0" fillId="2" borderId="1" xfId="0" applyFill="1" applyBorder="1" applyAlignment="1">
      <alignment horizontal="center"/>
    </xf>
    <xf numFmtId="0" fontId="0" fillId="2" borderId="1" xfId="0" applyFill="1" applyBorder="1" applyAlignment="1">
      <alignment horizontal="center" vertical="center" wrapText="1"/>
    </xf>
    <xf numFmtId="0" fontId="3" fillId="0" borderId="0" xfId="0" applyFont="1" applyAlignment="1">
      <alignment horizontal="left" vertical="top" wrapText="1"/>
    </xf>
    <xf numFmtId="0" fontId="0" fillId="2" borderId="1" xfId="0"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 fillId="0" borderId="4" xfId="0" applyFont="1" applyBorder="1" applyAlignment="1">
      <alignment horizontal="right"/>
    </xf>
    <xf numFmtId="0" fontId="1" fillId="0" borderId="5" xfId="0" applyFont="1" applyBorder="1" applyAlignment="1">
      <alignment horizontal="right"/>
    </xf>
    <xf numFmtId="0" fontId="0" fillId="2" borderId="1" xfId="0" applyFill="1" applyBorder="1" applyAlignment="1">
      <alignment horizontal="center" vertical="center"/>
    </xf>
    <xf numFmtId="0" fontId="0" fillId="2" borderId="4" xfId="0" applyFill="1" applyBorder="1" applyAlignment="1">
      <alignment horizontal="center"/>
    </xf>
    <xf numFmtId="0" fontId="0" fillId="2" borderId="7" xfId="0" applyFill="1" applyBorder="1" applyAlignment="1">
      <alignment horizontal="center"/>
    </xf>
    <xf numFmtId="0" fontId="0" fillId="2" borderId="5" xfId="0" applyFill="1" applyBorder="1" applyAlignment="1">
      <alignment horizontal="center"/>
    </xf>
    <xf numFmtId="0" fontId="0" fillId="2" borderId="3" xfId="0" applyFill="1" applyBorder="1" applyAlignment="1">
      <alignment horizontal="center"/>
    </xf>
    <xf numFmtId="0" fontId="0" fillId="2" borderId="3" xfId="0" applyFill="1" applyBorder="1" applyAlignment="1">
      <alignment horizontal="center" vertical="center" wrapText="1"/>
    </xf>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9" fontId="1" fillId="0" borderId="1" xfId="0" applyNumberFormat="1" applyFont="1" applyBorder="1" applyAlignment="1">
      <alignment horizontal="center" vertical="center"/>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9" fontId="0" fillId="0" borderId="1" xfId="0" applyNumberFormat="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showGridLines="0" tabSelected="1" workbookViewId="0"/>
  </sheetViews>
  <sheetFormatPr defaultRowHeight="15" x14ac:dyDescent="0.25"/>
  <cols>
    <col min="1" max="1" width="4.85546875" customWidth="1"/>
    <col min="2" max="2" width="26.42578125" customWidth="1"/>
    <col min="3" max="3" width="28.7109375" bestFit="1" customWidth="1"/>
    <col min="4" max="5" width="10.42578125" bestFit="1" customWidth="1"/>
    <col min="6" max="9" width="7.140625" bestFit="1" customWidth="1"/>
    <col min="10" max="10" width="15.85546875" customWidth="1"/>
    <col min="11" max="11" width="15.140625" customWidth="1"/>
    <col min="12" max="12" width="7.140625" bestFit="1" customWidth="1"/>
    <col min="13" max="13" width="7.140625" customWidth="1"/>
    <col min="14" max="14" width="17.42578125" customWidth="1"/>
    <col min="15" max="15" width="8.85546875" customWidth="1"/>
    <col min="16" max="16" width="16.7109375" customWidth="1"/>
    <col min="18" max="18" width="15.140625" customWidth="1"/>
    <col min="19" max="19" width="9.5703125" customWidth="1"/>
    <col min="20" max="20" width="7.140625" customWidth="1"/>
    <col min="21" max="21" width="17.85546875" customWidth="1"/>
  </cols>
  <sheetData>
    <row r="1" spans="2:21" ht="15.75" x14ac:dyDescent="0.25">
      <c r="B1" s="10" t="s">
        <v>32</v>
      </c>
    </row>
    <row r="2" spans="2:21" ht="15.75" x14ac:dyDescent="0.25">
      <c r="B2" s="10" t="s">
        <v>33</v>
      </c>
    </row>
    <row r="3" spans="2:21" ht="67.5" customHeight="1" x14ac:dyDescent="0.25">
      <c r="B3" s="14" t="s">
        <v>110</v>
      </c>
      <c r="C3" s="14"/>
      <c r="D3" s="14"/>
      <c r="E3" s="14"/>
      <c r="F3" s="14"/>
      <c r="G3" s="14"/>
      <c r="H3" s="14"/>
      <c r="I3" s="14"/>
      <c r="J3" s="14"/>
      <c r="K3" s="14"/>
      <c r="L3" s="14"/>
      <c r="M3" s="14"/>
      <c r="N3" s="14"/>
    </row>
    <row r="5" spans="2:21" x14ac:dyDescent="0.25">
      <c r="B5" s="3" t="s">
        <v>35</v>
      </c>
    </row>
    <row r="6" spans="2:21" x14ac:dyDescent="0.25">
      <c r="B6" s="6" t="s">
        <v>0</v>
      </c>
      <c r="C6" s="22" t="s">
        <v>9</v>
      </c>
      <c r="D6" s="23"/>
      <c r="E6" s="23"/>
      <c r="F6" s="24"/>
      <c r="G6" s="15" t="s">
        <v>1</v>
      </c>
      <c r="H6" s="15"/>
      <c r="I6" s="15"/>
      <c r="J6" s="15"/>
      <c r="K6" s="15"/>
      <c r="L6" s="15" t="s">
        <v>3</v>
      </c>
      <c r="M6" s="15"/>
      <c r="N6" s="15"/>
      <c r="O6" s="15"/>
      <c r="P6" s="15"/>
      <c r="Q6" s="15" t="s">
        <v>2</v>
      </c>
      <c r="R6" s="15"/>
      <c r="S6" s="15"/>
      <c r="T6" s="15"/>
      <c r="U6" s="15"/>
    </row>
    <row r="7" spans="2:21" ht="45" x14ac:dyDescent="0.25">
      <c r="B7" s="6" t="s">
        <v>10</v>
      </c>
      <c r="C7" s="12">
        <v>2013</v>
      </c>
      <c r="D7" s="12">
        <v>2014</v>
      </c>
      <c r="E7" s="12">
        <v>2015</v>
      </c>
      <c r="F7" s="12">
        <v>2016</v>
      </c>
      <c r="G7" s="25">
        <v>2013</v>
      </c>
      <c r="H7" s="25">
        <v>2014</v>
      </c>
      <c r="I7" s="25">
        <v>2015</v>
      </c>
      <c r="J7" s="25">
        <v>2016</v>
      </c>
      <c r="K7" s="26" t="s">
        <v>37</v>
      </c>
      <c r="L7" s="25">
        <v>2013</v>
      </c>
      <c r="M7" s="25">
        <v>2014</v>
      </c>
      <c r="N7" s="25">
        <v>2015</v>
      </c>
      <c r="O7" s="25">
        <v>2016</v>
      </c>
      <c r="P7" s="26" t="s">
        <v>37</v>
      </c>
      <c r="Q7" s="25">
        <v>2013</v>
      </c>
      <c r="R7" s="25">
        <v>2014</v>
      </c>
      <c r="S7" s="25">
        <v>2015</v>
      </c>
      <c r="T7" s="25">
        <v>2016</v>
      </c>
      <c r="U7" s="26" t="s">
        <v>37</v>
      </c>
    </row>
    <row r="8" spans="2:21" x14ac:dyDescent="0.25">
      <c r="B8" s="1" t="s">
        <v>4</v>
      </c>
      <c r="C8" s="4">
        <v>2628</v>
      </c>
      <c r="D8" s="4">
        <v>2463</v>
      </c>
      <c r="E8" s="4">
        <v>2418</v>
      </c>
      <c r="F8" s="4">
        <v>2226</v>
      </c>
      <c r="G8" s="27">
        <v>0.61299999999999999</v>
      </c>
      <c r="H8" s="27">
        <f>1607/D8</f>
        <v>0.65245635403978886</v>
      </c>
      <c r="I8" s="27">
        <v>0.62861869313482222</v>
      </c>
      <c r="J8" s="27">
        <v>0.62848158131177001</v>
      </c>
      <c r="K8" s="4" t="s">
        <v>38</v>
      </c>
      <c r="L8" s="27">
        <v>0.59130000000000005</v>
      </c>
      <c r="M8" s="27">
        <f>1516/D8</f>
        <v>0.61550954120990664</v>
      </c>
      <c r="N8" s="27">
        <v>0.56989247311827962</v>
      </c>
      <c r="O8" s="27">
        <v>0.62443845462713388</v>
      </c>
      <c r="P8" s="28" t="s">
        <v>39</v>
      </c>
      <c r="Q8" s="27">
        <v>0.51900000000000002</v>
      </c>
      <c r="R8" s="27">
        <f>1347/D8</f>
        <v>0.54689403166869666</v>
      </c>
      <c r="S8" s="27">
        <v>0.5533498759305211</v>
      </c>
      <c r="T8" s="27">
        <v>0.56424079065588495</v>
      </c>
      <c r="U8" s="28" t="s">
        <v>40</v>
      </c>
    </row>
    <row r="9" spans="2:21" x14ac:dyDescent="0.25">
      <c r="B9" s="1" t="s">
        <v>5</v>
      </c>
      <c r="C9" s="4">
        <v>1476</v>
      </c>
      <c r="D9" s="4">
        <v>1519</v>
      </c>
      <c r="E9" s="4">
        <v>1448</v>
      </c>
      <c r="F9" s="4">
        <v>1332</v>
      </c>
      <c r="G9" s="27">
        <v>0.45119999999999999</v>
      </c>
      <c r="H9" s="27">
        <f>663/D9</f>
        <v>0.43647136273864384</v>
      </c>
      <c r="I9" s="27">
        <v>0.43024861878453041</v>
      </c>
      <c r="J9" s="27">
        <v>0.44369369369369371</v>
      </c>
      <c r="K9" s="4" t="s">
        <v>41</v>
      </c>
      <c r="L9" s="27">
        <v>0.44719999999999999</v>
      </c>
      <c r="M9" s="27">
        <f>628/D9</f>
        <v>0.41342988808426595</v>
      </c>
      <c r="N9" s="27">
        <v>0.3860497237569061</v>
      </c>
      <c r="O9" s="27">
        <v>0.39414414414414417</v>
      </c>
      <c r="P9" s="28" t="s">
        <v>42</v>
      </c>
      <c r="Q9" s="27">
        <v>0.2974</v>
      </c>
      <c r="R9" s="27">
        <f>455/D9</f>
        <v>0.29953917050691242</v>
      </c>
      <c r="S9" s="27">
        <v>0.29074585635359118</v>
      </c>
      <c r="T9" s="27">
        <v>0.31156156156156156</v>
      </c>
      <c r="U9" s="28" t="s">
        <v>43</v>
      </c>
    </row>
    <row r="10" spans="2:21" x14ac:dyDescent="0.25">
      <c r="B10" s="1" t="s">
        <v>6</v>
      </c>
      <c r="C10" s="4">
        <v>2226</v>
      </c>
      <c r="D10" s="4">
        <v>2123</v>
      </c>
      <c r="E10" s="4">
        <v>2019</v>
      </c>
      <c r="F10" s="4">
        <v>2121</v>
      </c>
      <c r="G10" s="27">
        <v>0.33329999999999999</v>
      </c>
      <c r="H10" s="27">
        <f>724/D10</f>
        <v>0.34102684879886952</v>
      </c>
      <c r="I10" s="27">
        <v>0.37989103516592371</v>
      </c>
      <c r="J10" s="27">
        <v>0.40075436115040075</v>
      </c>
      <c r="K10" s="4" t="s">
        <v>44</v>
      </c>
      <c r="L10" s="27">
        <v>0.39350000000000002</v>
      </c>
      <c r="M10" s="27">
        <f>826/D10</f>
        <v>0.38907206782854453</v>
      </c>
      <c r="N10" s="27">
        <v>0.32937097573055968</v>
      </c>
      <c r="O10" s="27">
        <v>0.39603960396039606</v>
      </c>
      <c r="P10" s="28" t="s">
        <v>44</v>
      </c>
      <c r="Q10" s="27">
        <v>9.2100000000000001E-2</v>
      </c>
      <c r="R10" s="27">
        <f>260/D10</f>
        <v>0.12246820536975978</v>
      </c>
      <c r="S10" s="27">
        <v>0.11788013868251609</v>
      </c>
      <c r="T10" s="27">
        <v>0.14191419141914191</v>
      </c>
      <c r="U10" s="28" t="s">
        <v>45</v>
      </c>
    </row>
    <row r="11" spans="2:21" ht="27.75" customHeight="1" x14ac:dyDescent="0.25">
      <c r="B11" s="2" t="s">
        <v>7</v>
      </c>
      <c r="C11" s="4">
        <v>227</v>
      </c>
      <c r="D11" s="4">
        <v>143</v>
      </c>
      <c r="E11" s="4">
        <v>95</v>
      </c>
      <c r="F11" s="4">
        <v>81</v>
      </c>
      <c r="G11" s="27">
        <v>0.30399999999999999</v>
      </c>
      <c r="H11" s="27">
        <f>52/D11</f>
        <v>0.36363636363636365</v>
      </c>
      <c r="I11" s="27">
        <v>0.57894736842105265</v>
      </c>
      <c r="J11" s="27">
        <v>0.49382716049382713</v>
      </c>
      <c r="K11" s="4" t="s">
        <v>46</v>
      </c>
      <c r="L11" s="27">
        <v>0.29520000000000002</v>
      </c>
      <c r="M11" s="27">
        <f>59/D11</f>
        <v>0.41258741258741261</v>
      </c>
      <c r="N11" s="27">
        <v>0.48421052631578948</v>
      </c>
      <c r="O11" s="27">
        <v>0.48148148148148145</v>
      </c>
      <c r="P11" s="28" t="s">
        <v>47</v>
      </c>
      <c r="Q11" s="27">
        <v>0.1057</v>
      </c>
      <c r="R11" s="27">
        <f>24/D11</f>
        <v>0.16783216783216784</v>
      </c>
      <c r="S11" s="27">
        <v>0.26315789473684209</v>
      </c>
      <c r="T11" s="27">
        <v>0.25925925925925924</v>
      </c>
      <c r="U11" s="28" t="s">
        <v>48</v>
      </c>
    </row>
    <row r="12" spans="2:21" x14ac:dyDescent="0.25">
      <c r="B12" s="7" t="s">
        <v>8</v>
      </c>
      <c r="C12" s="5">
        <v>6557</v>
      </c>
      <c r="D12" s="5">
        <v>6248</v>
      </c>
      <c r="E12" s="5">
        <v>5980</v>
      </c>
      <c r="F12" s="5">
        <v>5760</v>
      </c>
      <c r="G12" s="29">
        <v>0.47089999999999999</v>
      </c>
      <c r="H12" s="29">
        <f>3046/D12</f>
        <v>0.48751600512163895</v>
      </c>
      <c r="I12" s="29">
        <v>0.49581939799331104</v>
      </c>
      <c r="J12" s="29">
        <v>0.5</v>
      </c>
      <c r="K12" s="30" t="s">
        <v>49</v>
      </c>
      <c r="L12" s="29">
        <v>0.48149999999999998</v>
      </c>
      <c r="M12" s="29">
        <f>3029/D12</f>
        <v>0.48479513444302175</v>
      </c>
      <c r="N12" s="29">
        <v>0.44280936454849501</v>
      </c>
      <c r="O12" s="29">
        <v>0.48506944444444444</v>
      </c>
      <c r="P12" s="31" t="s">
        <v>50</v>
      </c>
      <c r="Q12" s="29">
        <v>0.30990000000000001</v>
      </c>
      <c r="R12" s="29">
        <f>2086/D12</f>
        <v>0.33386683738796413</v>
      </c>
      <c r="S12" s="29">
        <v>0.33812709030100335</v>
      </c>
      <c r="T12" s="29">
        <v>0.34600694444444446</v>
      </c>
      <c r="U12" s="31" t="s">
        <v>51</v>
      </c>
    </row>
    <row r="15" spans="2:21" x14ac:dyDescent="0.25">
      <c r="B15" s="3" t="s">
        <v>36</v>
      </c>
    </row>
    <row r="16" spans="2:21" ht="15" customHeight="1" x14ac:dyDescent="0.25">
      <c r="B16" s="32" t="s">
        <v>0</v>
      </c>
      <c r="C16" s="33"/>
      <c r="D16" s="34" t="s">
        <v>52</v>
      </c>
      <c r="E16" s="34" t="s">
        <v>53</v>
      </c>
      <c r="F16" s="34" t="s">
        <v>54</v>
      </c>
      <c r="G16" s="21" t="s">
        <v>1</v>
      </c>
      <c r="H16" s="21"/>
      <c r="I16" s="21"/>
      <c r="J16" s="21"/>
      <c r="K16" s="21" t="s">
        <v>3</v>
      </c>
      <c r="L16" s="21"/>
      <c r="M16" s="21"/>
      <c r="N16" s="21"/>
      <c r="O16" s="21" t="s">
        <v>2</v>
      </c>
      <c r="P16" s="21"/>
      <c r="Q16" s="21"/>
      <c r="R16" s="21"/>
    </row>
    <row r="17" spans="2:18" ht="25.5" customHeight="1" x14ac:dyDescent="0.25">
      <c r="B17" s="13" t="s">
        <v>17</v>
      </c>
      <c r="C17" s="13" t="s">
        <v>16</v>
      </c>
      <c r="D17" s="35"/>
      <c r="E17" s="35"/>
      <c r="F17" s="35"/>
      <c r="G17" s="36">
        <v>2014</v>
      </c>
      <c r="H17" s="36">
        <v>2015</v>
      </c>
      <c r="I17" s="36">
        <v>2016</v>
      </c>
      <c r="J17" s="26" t="s">
        <v>37</v>
      </c>
      <c r="K17" s="36">
        <v>2014</v>
      </c>
      <c r="L17" s="36">
        <v>2015</v>
      </c>
      <c r="M17" s="36">
        <v>2016</v>
      </c>
      <c r="N17" s="26" t="s">
        <v>37</v>
      </c>
      <c r="O17" s="36">
        <v>2014</v>
      </c>
      <c r="P17" s="36">
        <v>2015</v>
      </c>
      <c r="Q17" s="36">
        <v>2016</v>
      </c>
      <c r="R17" s="26" t="s">
        <v>37</v>
      </c>
    </row>
    <row r="18" spans="2:18" x14ac:dyDescent="0.25">
      <c r="B18" s="16" t="s">
        <v>4</v>
      </c>
      <c r="C18" s="8" t="s">
        <v>18</v>
      </c>
      <c r="D18" s="4">
        <v>1520</v>
      </c>
      <c r="E18" s="4">
        <v>1455</v>
      </c>
      <c r="F18" s="4">
        <v>1339</v>
      </c>
      <c r="G18" s="27">
        <v>0.72105263157894739</v>
      </c>
      <c r="H18" s="37">
        <v>0.69003436426116838</v>
      </c>
      <c r="I18" s="37">
        <v>0.71247199402539207</v>
      </c>
      <c r="J18" s="28" t="s">
        <v>55</v>
      </c>
      <c r="K18" s="37">
        <v>0.65526315789473688</v>
      </c>
      <c r="L18" s="27">
        <v>0.59312714776632303</v>
      </c>
      <c r="M18" s="27">
        <v>0.67363704256908141</v>
      </c>
      <c r="N18" s="28" t="s">
        <v>56</v>
      </c>
      <c r="O18" s="37">
        <v>0.58618421052631575</v>
      </c>
      <c r="P18" s="27">
        <v>0.60274914089347076</v>
      </c>
      <c r="Q18" s="27">
        <v>0.6340552651232263</v>
      </c>
      <c r="R18" s="28" t="s">
        <v>57</v>
      </c>
    </row>
    <row r="19" spans="2:18" x14ac:dyDescent="0.25">
      <c r="B19" s="17"/>
      <c r="C19" s="1" t="s">
        <v>19</v>
      </c>
      <c r="D19" s="4">
        <v>943</v>
      </c>
      <c r="E19" s="4">
        <v>963</v>
      </c>
      <c r="F19" s="4">
        <v>887</v>
      </c>
      <c r="G19" s="27">
        <v>0.54188759278897136</v>
      </c>
      <c r="H19" s="37">
        <v>0.53582554517133951</v>
      </c>
      <c r="I19" s="37">
        <v>0.50169109357384445</v>
      </c>
      <c r="J19" s="28" t="s">
        <v>58</v>
      </c>
      <c r="K19" s="37">
        <v>0.55143160127253443</v>
      </c>
      <c r="L19" s="27">
        <v>0.53478712357217029</v>
      </c>
      <c r="M19" s="27">
        <v>0.55016910935738439</v>
      </c>
      <c r="N19" s="28" t="s">
        <v>59</v>
      </c>
      <c r="O19" s="37">
        <v>0.4835630965005302</v>
      </c>
      <c r="P19" s="27">
        <v>0.47871235721703009</v>
      </c>
      <c r="Q19" s="27">
        <v>0.45885005636978582</v>
      </c>
      <c r="R19" s="28" t="s">
        <v>60</v>
      </c>
    </row>
    <row r="20" spans="2:18" x14ac:dyDescent="0.25">
      <c r="B20" s="16" t="s">
        <v>5</v>
      </c>
      <c r="C20" s="1" t="s">
        <v>20</v>
      </c>
      <c r="D20" s="4">
        <v>473</v>
      </c>
      <c r="E20" s="4">
        <v>452</v>
      </c>
      <c r="F20" s="4">
        <v>349</v>
      </c>
      <c r="G20" s="27">
        <v>0.56025369978858353</v>
      </c>
      <c r="H20" s="37">
        <v>0.51548672566371678</v>
      </c>
      <c r="I20" s="37">
        <v>0.55014326647564471</v>
      </c>
      <c r="J20" s="28" t="s">
        <v>61</v>
      </c>
      <c r="K20" s="37">
        <v>0.51374207188160681</v>
      </c>
      <c r="L20" s="27">
        <v>0.41592920353982299</v>
      </c>
      <c r="M20" s="27">
        <v>0.45845272206303728</v>
      </c>
      <c r="N20" s="28" t="s">
        <v>62</v>
      </c>
      <c r="O20" s="37">
        <v>0.55179704016913322</v>
      </c>
      <c r="P20" s="27">
        <v>0.5</v>
      </c>
      <c r="Q20" s="27">
        <v>0.50716332378223494</v>
      </c>
      <c r="R20" s="28" t="s">
        <v>63</v>
      </c>
    </row>
    <row r="21" spans="2:18" x14ac:dyDescent="0.25">
      <c r="B21" s="18"/>
      <c r="C21" s="1" t="s">
        <v>21</v>
      </c>
      <c r="D21" s="4">
        <v>220</v>
      </c>
      <c r="E21" s="4">
        <v>214</v>
      </c>
      <c r="F21" s="4">
        <v>198</v>
      </c>
      <c r="G21" s="27">
        <v>0.44090909090909092</v>
      </c>
      <c r="H21" s="37">
        <v>0.49532710280373832</v>
      </c>
      <c r="I21" s="37">
        <v>0.53030303030303028</v>
      </c>
      <c r="J21" s="28" t="s">
        <v>64</v>
      </c>
      <c r="K21" s="37">
        <v>0.43181818181818182</v>
      </c>
      <c r="L21" s="27">
        <v>0.49532710280373832</v>
      </c>
      <c r="M21" s="27">
        <v>0.45959595959595961</v>
      </c>
      <c r="N21" s="28" t="s">
        <v>65</v>
      </c>
      <c r="O21" s="37">
        <v>0.14545454545454545</v>
      </c>
      <c r="P21" s="27">
        <v>0.17289719626168223</v>
      </c>
      <c r="Q21" s="27">
        <v>0.19696969696969696</v>
      </c>
      <c r="R21" s="28" t="s">
        <v>66</v>
      </c>
    </row>
    <row r="22" spans="2:18" x14ac:dyDescent="0.25">
      <c r="B22" s="18"/>
      <c r="C22" s="1" t="s">
        <v>15</v>
      </c>
      <c r="D22" s="4">
        <v>543</v>
      </c>
      <c r="E22" s="4">
        <v>496</v>
      </c>
      <c r="F22" s="4">
        <v>535</v>
      </c>
      <c r="G22" s="27">
        <v>0.39410681399631675</v>
      </c>
      <c r="H22" s="37">
        <v>0.38508064516129031</v>
      </c>
      <c r="I22" s="37">
        <v>0.4</v>
      </c>
      <c r="J22" s="28" t="s">
        <v>67</v>
      </c>
      <c r="K22" s="37">
        <v>0.36279926335174956</v>
      </c>
      <c r="L22" s="27">
        <v>0.34475806451612906</v>
      </c>
      <c r="M22" s="27">
        <v>0.34579439252336447</v>
      </c>
      <c r="N22" s="28" t="s">
        <v>68</v>
      </c>
      <c r="O22" s="37">
        <v>0.19705340699815838</v>
      </c>
      <c r="P22" s="27">
        <v>0.19354838709677419</v>
      </c>
      <c r="Q22" s="27">
        <v>0.26355140186915887</v>
      </c>
      <c r="R22" s="28" t="s">
        <v>69</v>
      </c>
    </row>
    <row r="23" spans="2:18" x14ac:dyDescent="0.25">
      <c r="B23" s="17"/>
      <c r="C23" s="1" t="s">
        <v>22</v>
      </c>
      <c r="D23" s="4">
        <v>283</v>
      </c>
      <c r="E23" s="4">
        <v>286</v>
      </c>
      <c r="F23" s="4">
        <v>250</v>
      </c>
      <c r="G23" s="27">
        <v>0.30742049469964666</v>
      </c>
      <c r="H23" s="37">
        <v>0.32517482517482516</v>
      </c>
      <c r="I23" s="37">
        <v>0.32</v>
      </c>
      <c r="J23" s="28" t="s">
        <v>70</v>
      </c>
      <c r="K23" s="37">
        <v>0.32862190812720848</v>
      </c>
      <c r="L23" s="27">
        <v>0.32867132867132864</v>
      </c>
      <c r="M23" s="27">
        <v>0.35599999999999998</v>
      </c>
      <c r="N23" s="28" t="s">
        <v>71</v>
      </c>
      <c r="O23" s="37">
        <v>0.19434628975265017</v>
      </c>
      <c r="P23" s="27">
        <v>0.21678321678321677</v>
      </c>
      <c r="Q23" s="27">
        <v>0.23200000000000001</v>
      </c>
      <c r="R23" s="28" t="s">
        <v>72</v>
      </c>
    </row>
    <row r="24" spans="2:18" x14ac:dyDescent="0.25">
      <c r="B24" s="16" t="s">
        <v>6</v>
      </c>
      <c r="C24" s="9" t="s">
        <v>23</v>
      </c>
      <c r="D24" s="4">
        <v>39</v>
      </c>
      <c r="E24" s="4">
        <v>55</v>
      </c>
      <c r="F24" s="4">
        <v>52</v>
      </c>
      <c r="G24" s="27">
        <v>0.17948717948717949</v>
      </c>
      <c r="H24" s="37">
        <v>0.29090909090909089</v>
      </c>
      <c r="I24" s="37">
        <v>0.46153846153846156</v>
      </c>
      <c r="J24" s="28" t="s">
        <v>73</v>
      </c>
      <c r="K24" s="37">
        <v>0.4358974358974359</v>
      </c>
      <c r="L24" s="27">
        <v>0.10909090909090909</v>
      </c>
      <c r="M24" s="27">
        <v>0.30769230769230771</v>
      </c>
      <c r="N24" s="28" t="s">
        <v>74</v>
      </c>
      <c r="O24" s="37">
        <v>0.20512820512820512</v>
      </c>
      <c r="P24" s="27">
        <v>0.12727272727272726</v>
      </c>
      <c r="Q24" s="27">
        <v>0.21153846153846154</v>
      </c>
      <c r="R24" s="28" t="s">
        <v>75</v>
      </c>
    </row>
    <row r="25" spans="2:18" x14ac:dyDescent="0.25">
      <c r="B25" s="18"/>
      <c r="C25" s="9" t="s">
        <v>14</v>
      </c>
      <c r="D25" s="4">
        <v>123</v>
      </c>
      <c r="E25" s="4">
        <v>104</v>
      </c>
      <c r="F25" s="4">
        <v>97</v>
      </c>
      <c r="G25" s="27">
        <v>0.30081300813008133</v>
      </c>
      <c r="H25" s="37">
        <v>0.27884615384615385</v>
      </c>
      <c r="I25" s="37">
        <v>0.31958762886597936</v>
      </c>
      <c r="J25" s="28" t="s">
        <v>76</v>
      </c>
      <c r="K25" s="37">
        <v>0.21138211382113822</v>
      </c>
      <c r="L25" s="27">
        <v>0.20192307692307693</v>
      </c>
      <c r="M25" s="27">
        <v>0.16494845360824742</v>
      </c>
      <c r="N25" s="28" t="s">
        <v>77</v>
      </c>
      <c r="O25" s="37">
        <v>0.11382113821138211</v>
      </c>
      <c r="P25" s="27">
        <v>6.7307692307692304E-2</v>
      </c>
      <c r="Q25" s="27">
        <v>5.1546391752577317E-2</v>
      </c>
      <c r="R25" s="28" t="s">
        <v>78</v>
      </c>
    </row>
    <row r="26" spans="2:18" x14ac:dyDescent="0.25">
      <c r="B26" s="18"/>
      <c r="C26" s="9" t="s">
        <v>24</v>
      </c>
      <c r="D26" s="4">
        <v>88</v>
      </c>
      <c r="E26" s="4">
        <v>98</v>
      </c>
      <c r="F26" s="4">
        <v>107</v>
      </c>
      <c r="G26" s="27">
        <v>0.29545454545454547</v>
      </c>
      <c r="H26" s="37">
        <v>0.33673469387755101</v>
      </c>
      <c r="I26" s="37">
        <v>0.28037383177570091</v>
      </c>
      <c r="J26" s="28" t="s">
        <v>79</v>
      </c>
      <c r="K26" s="37">
        <v>0.48863636363636365</v>
      </c>
      <c r="L26" s="27">
        <v>0.29591836734693877</v>
      </c>
      <c r="M26" s="27">
        <v>0.37383177570093457</v>
      </c>
      <c r="N26" s="28" t="s">
        <v>80</v>
      </c>
      <c r="O26" s="37">
        <v>0.11363636363636363</v>
      </c>
      <c r="P26" s="27">
        <v>9.1836734693877556E-2</v>
      </c>
      <c r="Q26" s="27">
        <v>0.11214953271028037</v>
      </c>
      <c r="R26" s="28" t="s">
        <v>81</v>
      </c>
    </row>
    <row r="27" spans="2:18" x14ac:dyDescent="0.25">
      <c r="B27" s="18"/>
      <c r="C27" s="9" t="s">
        <v>11</v>
      </c>
      <c r="D27" s="4">
        <v>142</v>
      </c>
      <c r="E27" s="4">
        <v>91</v>
      </c>
      <c r="F27" s="4">
        <v>118</v>
      </c>
      <c r="G27" s="27">
        <v>0.352112676056338</v>
      </c>
      <c r="H27" s="37">
        <v>0.34065934065934067</v>
      </c>
      <c r="I27" s="37">
        <v>0.33050847457627119</v>
      </c>
      <c r="J27" s="28" t="s">
        <v>82</v>
      </c>
      <c r="K27" s="37">
        <v>0.42253521126760563</v>
      </c>
      <c r="L27" s="27">
        <v>0.35164835164835168</v>
      </c>
      <c r="M27" s="27">
        <v>0.3728813559322034</v>
      </c>
      <c r="N27" s="28" t="s">
        <v>83</v>
      </c>
      <c r="O27" s="37">
        <v>0.1619718309859155</v>
      </c>
      <c r="P27" s="27">
        <v>7.6923076923076927E-2</v>
      </c>
      <c r="Q27" s="27">
        <v>0.10169491525423729</v>
      </c>
      <c r="R27" s="28" t="s">
        <v>84</v>
      </c>
    </row>
    <row r="28" spans="2:18" x14ac:dyDescent="0.25">
      <c r="B28" s="18"/>
      <c r="C28" s="9" t="s">
        <v>25</v>
      </c>
      <c r="D28" s="4">
        <v>173</v>
      </c>
      <c r="E28" s="4">
        <v>147</v>
      </c>
      <c r="F28" s="4">
        <v>175</v>
      </c>
      <c r="G28" s="27">
        <v>0.4277456647398844</v>
      </c>
      <c r="H28" s="37">
        <v>0.34693877551020408</v>
      </c>
      <c r="I28" s="37">
        <v>0.4514285714285714</v>
      </c>
      <c r="J28" s="28" t="s">
        <v>85</v>
      </c>
      <c r="K28" s="37">
        <v>0.36416184971098264</v>
      </c>
      <c r="L28" s="27">
        <v>0.29251700680272108</v>
      </c>
      <c r="M28" s="27">
        <v>0.48571428571428571</v>
      </c>
      <c r="N28" s="28" t="s">
        <v>86</v>
      </c>
      <c r="O28" s="37">
        <v>0.15606936416184972</v>
      </c>
      <c r="P28" s="27">
        <v>0.1360544217687075</v>
      </c>
      <c r="Q28" s="27">
        <v>0.24571428571428572</v>
      </c>
      <c r="R28" s="28" t="s">
        <v>87</v>
      </c>
    </row>
    <row r="29" spans="2:18" x14ac:dyDescent="0.25">
      <c r="B29" s="18"/>
      <c r="C29" s="9" t="s">
        <v>13</v>
      </c>
      <c r="D29" s="4">
        <v>641</v>
      </c>
      <c r="E29" s="4">
        <v>640</v>
      </c>
      <c r="F29" s="4">
        <v>617</v>
      </c>
      <c r="G29" s="27">
        <v>0.41497659906396256</v>
      </c>
      <c r="H29" s="37">
        <v>0.4765625</v>
      </c>
      <c r="I29" s="37">
        <v>0.51863857374392219</v>
      </c>
      <c r="J29" s="28" t="s">
        <v>88</v>
      </c>
      <c r="K29" s="37">
        <v>0.48985959438377535</v>
      </c>
      <c r="L29" s="27">
        <v>0.46406249999999999</v>
      </c>
      <c r="M29" s="27">
        <v>0.49918962722852511</v>
      </c>
      <c r="N29" s="28" t="s">
        <v>89</v>
      </c>
      <c r="O29" s="37">
        <v>0.20124804992199688</v>
      </c>
      <c r="P29" s="27">
        <v>0.203125</v>
      </c>
      <c r="Q29" s="27">
        <v>0.22852512155591573</v>
      </c>
      <c r="R29" s="28" t="s">
        <v>90</v>
      </c>
    </row>
    <row r="30" spans="2:18" x14ac:dyDescent="0.25">
      <c r="B30" s="18"/>
      <c r="C30" s="9" t="s">
        <v>26</v>
      </c>
      <c r="D30" s="4">
        <v>176</v>
      </c>
      <c r="E30" s="4">
        <v>189</v>
      </c>
      <c r="F30" s="4">
        <v>174</v>
      </c>
      <c r="G30" s="27">
        <v>0.26136363636363635</v>
      </c>
      <c r="H30" s="37">
        <v>0.30158730158730157</v>
      </c>
      <c r="I30" s="37">
        <v>0.27011494252873564</v>
      </c>
      <c r="J30" s="28" t="s">
        <v>91</v>
      </c>
      <c r="K30" s="37">
        <v>0.21590909090909091</v>
      </c>
      <c r="L30" s="27">
        <v>0.1693121693121693</v>
      </c>
      <c r="M30" s="27">
        <v>0.20689655172413793</v>
      </c>
      <c r="N30" s="28" t="s">
        <v>92</v>
      </c>
      <c r="O30" s="37">
        <v>7.3863636363636367E-2</v>
      </c>
      <c r="P30" s="27">
        <v>7.9365079365079361E-2</v>
      </c>
      <c r="Q30" s="27">
        <v>0.17241379310344829</v>
      </c>
      <c r="R30" s="28" t="s">
        <v>93</v>
      </c>
    </row>
    <row r="31" spans="2:18" x14ac:dyDescent="0.25">
      <c r="B31" s="18"/>
      <c r="C31" s="9" t="s">
        <v>27</v>
      </c>
      <c r="D31" s="4">
        <v>226</v>
      </c>
      <c r="E31" s="4">
        <v>221</v>
      </c>
      <c r="F31" s="4">
        <v>265</v>
      </c>
      <c r="G31" s="27">
        <v>0.3584070796460177</v>
      </c>
      <c r="H31" s="37">
        <v>0.3755656108597285</v>
      </c>
      <c r="I31" s="37">
        <v>0.33962264150943394</v>
      </c>
      <c r="J31" s="28" t="s">
        <v>94</v>
      </c>
      <c r="K31" s="37">
        <v>0.29646017699115046</v>
      </c>
      <c r="L31" s="27">
        <v>0.2669683257918552</v>
      </c>
      <c r="M31" s="27">
        <v>0.38490566037735852</v>
      </c>
      <c r="N31" s="28" t="s">
        <v>95</v>
      </c>
      <c r="O31" s="37">
        <v>4.8672566371681415E-2</v>
      </c>
      <c r="P31" s="27">
        <v>3.1674208144796379E-2</v>
      </c>
      <c r="Q31" s="27">
        <v>6.4150943396226415E-2</v>
      </c>
      <c r="R31" s="28" t="s">
        <v>96</v>
      </c>
    </row>
    <row r="32" spans="2:18" x14ac:dyDescent="0.25">
      <c r="B32" s="18"/>
      <c r="C32" s="9" t="s">
        <v>12</v>
      </c>
      <c r="D32" s="4">
        <v>30</v>
      </c>
      <c r="E32" s="4">
        <v>24</v>
      </c>
      <c r="F32" s="4">
        <v>39</v>
      </c>
      <c r="G32" s="27">
        <v>0.2</v>
      </c>
      <c r="H32" s="37">
        <v>0.375</v>
      </c>
      <c r="I32" s="37">
        <v>0.17948717948717949</v>
      </c>
      <c r="J32" s="28" t="s">
        <v>97</v>
      </c>
      <c r="K32" s="37">
        <v>0.26666666666666666</v>
      </c>
      <c r="L32" s="27">
        <v>8.3333333333333329E-2</v>
      </c>
      <c r="M32" s="27">
        <v>0.23076923076923078</v>
      </c>
      <c r="N32" s="28" t="s">
        <v>98</v>
      </c>
      <c r="O32" s="37">
        <v>0.16666666666666666</v>
      </c>
      <c r="P32" s="27">
        <v>0.16666666666666666</v>
      </c>
      <c r="Q32" s="27">
        <v>0.10256410256410256</v>
      </c>
      <c r="R32" s="28" t="s">
        <v>99</v>
      </c>
    </row>
    <row r="33" spans="2:18" x14ac:dyDescent="0.25">
      <c r="B33" s="18"/>
      <c r="C33" s="9" t="s">
        <v>28</v>
      </c>
      <c r="D33" s="4">
        <v>149</v>
      </c>
      <c r="E33" s="4">
        <v>145</v>
      </c>
      <c r="F33" s="4">
        <v>141</v>
      </c>
      <c r="G33" s="27">
        <v>0.3087248322147651</v>
      </c>
      <c r="H33" s="37">
        <v>0.34482758620689657</v>
      </c>
      <c r="I33" s="37">
        <v>0.40425531914893614</v>
      </c>
      <c r="J33" s="28" t="s">
        <v>100</v>
      </c>
      <c r="K33" s="37">
        <v>0.25503355704697989</v>
      </c>
      <c r="L33" s="27">
        <v>0.24827586206896551</v>
      </c>
      <c r="M33" s="27">
        <v>0.3546099290780142</v>
      </c>
      <c r="N33" s="28" t="s">
        <v>101</v>
      </c>
      <c r="O33" s="37">
        <v>8.0536912751677847E-2</v>
      </c>
      <c r="P33" s="27">
        <v>0.11724137931034483</v>
      </c>
      <c r="Q33" s="27">
        <v>0.12056737588652482</v>
      </c>
      <c r="R33" s="28" t="s">
        <v>102</v>
      </c>
    </row>
    <row r="34" spans="2:18" x14ac:dyDescent="0.25">
      <c r="B34" s="18"/>
      <c r="C34" s="9" t="s">
        <v>29</v>
      </c>
      <c r="D34" s="4">
        <v>91</v>
      </c>
      <c r="E34" s="4">
        <v>114</v>
      </c>
      <c r="F34" s="4">
        <v>124</v>
      </c>
      <c r="G34" s="27">
        <v>0.13186813186813187</v>
      </c>
      <c r="H34" s="37">
        <v>0.25438596491228072</v>
      </c>
      <c r="I34" s="37">
        <v>0.33870967741935482</v>
      </c>
      <c r="J34" s="28" t="s">
        <v>103</v>
      </c>
      <c r="K34" s="37">
        <v>0.31868131868131866</v>
      </c>
      <c r="L34" s="27">
        <v>0.30701754385964913</v>
      </c>
      <c r="M34" s="27">
        <v>0.24193548387096775</v>
      </c>
      <c r="N34" s="28" t="s">
        <v>104</v>
      </c>
      <c r="O34" s="37">
        <v>4.3956043956043959E-2</v>
      </c>
      <c r="P34" s="27">
        <v>7.0175438596491224E-2</v>
      </c>
      <c r="Q34" s="27">
        <v>5.6451612903225805E-2</v>
      </c>
      <c r="R34" s="28" t="s">
        <v>105</v>
      </c>
    </row>
    <row r="35" spans="2:18" x14ac:dyDescent="0.25">
      <c r="B35" s="17"/>
      <c r="C35" s="1" t="s">
        <v>30</v>
      </c>
      <c r="D35" s="4">
        <v>245</v>
      </c>
      <c r="E35" s="4">
        <v>191</v>
      </c>
      <c r="F35" s="4">
        <v>212</v>
      </c>
      <c r="G35" s="27">
        <v>0.29795918367346941</v>
      </c>
      <c r="H35" s="37">
        <v>0.38743455497382201</v>
      </c>
      <c r="I35" s="37">
        <v>0.39622641509433965</v>
      </c>
      <c r="J35" s="28" t="s">
        <v>106</v>
      </c>
      <c r="K35" s="37">
        <v>0.50204081632653064</v>
      </c>
      <c r="L35" s="27">
        <v>0.38219895287958117</v>
      </c>
      <c r="M35" s="27">
        <v>0.49056603773584906</v>
      </c>
      <c r="N35" s="28" t="s">
        <v>107</v>
      </c>
      <c r="O35" s="37">
        <v>1.6326530612244899E-2</v>
      </c>
      <c r="P35" s="27">
        <v>3.6649214659685861E-2</v>
      </c>
      <c r="Q35" s="27">
        <v>9.433962264150943E-3</v>
      </c>
      <c r="R35" s="28" t="s">
        <v>108</v>
      </c>
    </row>
    <row r="36" spans="2:18" x14ac:dyDescent="0.25">
      <c r="B36" s="19" t="s">
        <v>31</v>
      </c>
      <c r="C36" s="20"/>
      <c r="D36" s="5">
        <v>6105</v>
      </c>
      <c r="E36" s="5">
        <f>SUM(E18:E35)</f>
        <v>5885</v>
      </c>
      <c r="F36" s="5">
        <f>SUM(F18:F35)</f>
        <v>5679</v>
      </c>
      <c r="G36" s="29">
        <f>2994/6105</f>
        <v>0.4904176904176904</v>
      </c>
      <c r="H36" s="29">
        <v>0.49447748513169076</v>
      </c>
      <c r="I36" s="29">
        <v>0.5000880436696602</v>
      </c>
      <c r="J36" s="31" t="s">
        <v>49</v>
      </c>
      <c r="K36" s="29">
        <f>2970/6105</f>
        <v>0.48648648648648651</v>
      </c>
      <c r="L36" s="29">
        <v>0.44214103653355991</v>
      </c>
      <c r="M36" s="29">
        <v>0.48512061982743443</v>
      </c>
      <c r="N36" s="31" t="s">
        <v>50</v>
      </c>
      <c r="O36" s="29">
        <f>2062/6105</f>
        <v>0.33775593775593776</v>
      </c>
      <c r="P36" s="29">
        <v>0.33933729821580288</v>
      </c>
      <c r="Q36" s="29">
        <v>0.34724423313963726</v>
      </c>
      <c r="R36" s="31" t="s">
        <v>109</v>
      </c>
    </row>
    <row r="38" spans="2:18" ht="17.25" x14ac:dyDescent="0.25">
      <c r="B38" s="11" t="s">
        <v>34</v>
      </c>
    </row>
  </sheetData>
  <mergeCells count="16">
    <mergeCell ref="B18:B19"/>
    <mergeCell ref="B20:B23"/>
    <mergeCell ref="B24:B35"/>
    <mergeCell ref="B36:C36"/>
    <mergeCell ref="G6:K6"/>
    <mergeCell ref="L6:P6"/>
    <mergeCell ref="Q6:U6"/>
    <mergeCell ref="B16:C16"/>
    <mergeCell ref="F16:F17"/>
    <mergeCell ref="G16:J16"/>
    <mergeCell ref="K16:N16"/>
    <mergeCell ref="O16:R16"/>
    <mergeCell ref="B3:N3"/>
    <mergeCell ref="D16:D17"/>
    <mergeCell ref="E16:E17"/>
    <mergeCell ref="C6:F6"/>
  </mergeCells>
  <hyperlinks>
    <hyperlink ref="B38" r:id="rId1" display="https://www.haigekassa.ee/sites/default/files/Maailmapanga-uuring/veeb_est_summary_report_hk_2015.pdf"/>
  </hyperlinks>
  <pageMargins left="0.7" right="0.7" top="0.75" bottom="0.75" header="0.3" footer="0.3"/>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2017-06-15T07:12:47Z</dcterms:modified>
</cp:coreProperties>
</file>